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activeTab="3"/>
  </bookViews>
  <sheets>
    <sheet name="Glossário" sheetId="5" r:id="rId1"/>
    <sheet name="Snis" sheetId="2" r:id="rId2"/>
    <sheet name="Rais" sheetId="3" r:id="rId3"/>
    <sheet name="IPCA" sheetId="4" r:id="rId4"/>
  </sheets>
  <definedNames>
    <definedName name="_xlnm._FilterDatabase" localSheetId="0" hidden="1">Glossário!$B$6:$E$38</definedName>
    <definedName name="_xlnm._FilterDatabase" localSheetId="1" hidden="1">Snis!$A$14:$AC$14</definedName>
    <definedName name="_xlnm.Database">#REF!</definedName>
    <definedName name="Base">#REF!</definedName>
  </definedNames>
  <calcPr calcId="152511"/>
</workbook>
</file>

<file path=xl/calcChain.xml><?xml version="1.0" encoding="utf-8"?>
<calcChain xmlns="http://schemas.openxmlformats.org/spreadsheetml/2006/main">
  <c r="H14" i="4" l="1"/>
  <c r="H12" i="4"/>
  <c r="H13" i="4"/>
  <c r="X17" i="2"/>
  <c r="X16" i="2"/>
  <c r="C29" i="3" l="1"/>
  <c r="C28" i="3"/>
  <c r="C27" i="3"/>
  <c r="C26" i="3"/>
  <c r="C25" i="3"/>
  <c r="C24" i="3"/>
  <c r="C23" i="3"/>
  <c r="C22" i="3"/>
  <c r="C21" i="3"/>
  <c r="C19" i="3"/>
  <c r="C18" i="3"/>
  <c r="C17" i="3"/>
  <c r="C16" i="3"/>
  <c r="C15" i="3"/>
  <c r="C14" i="3"/>
  <c r="C13" i="3"/>
  <c r="C12" i="3"/>
  <c r="E12" i="3" l="1"/>
  <c r="R16" i="2" l="1"/>
  <c r="V16" i="2"/>
  <c r="R66" i="2" l="1"/>
  <c r="W66" i="2"/>
  <c r="I12" i="3" l="1"/>
  <c r="V27" i="2" l="1"/>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X66" i="2" s="1"/>
  <c r="V67" i="2"/>
  <c r="V68" i="2"/>
  <c r="V69" i="2"/>
  <c r="V70" i="2"/>
  <c r="V71" i="2"/>
  <c r="V72" i="2"/>
  <c r="V73" i="2"/>
  <c r="V74" i="2"/>
  <c r="V75" i="2"/>
  <c r="V76" i="2"/>
  <c r="V77" i="2"/>
  <c r="V78" i="2"/>
  <c r="V79" i="2"/>
  <c r="V80" i="2"/>
  <c r="V81" i="2"/>
  <c r="V82" i="2"/>
  <c r="V83" i="2"/>
  <c r="V84" i="2"/>
  <c r="V85" i="2"/>
  <c r="V86" i="2"/>
  <c r="V87" i="2"/>
  <c r="V88" i="2"/>
  <c r="V89" i="2"/>
  <c r="V90" i="2"/>
  <c r="V91" i="2"/>
  <c r="V92" i="2"/>
  <c r="V93" i="2"/>
  <c r="V94" i="2"/>
  <c r="V95" i="2"/>
  <c r="V17" i="2"/>
  <c r="V18" i="2"/>
  <c r="V19" i="2"/>
  <c r="V20" i="2"/>
  <c r="V21" i="2"/>
  <c r="V22" i="2"/>
  <c r="V23" i="2"/>
  <c r="V24" i="2"/>
  <c r="V25" i="2"/>
  <c r="V26"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17" i="2"/>
  <c r="R18" i="2"/>
  <c r="R19" i="2"/>
  <c r="R20" i="2"/>
  <c r="R21" i="2"/>
  <c r="R22" i="2"/>
  <c r="R23" i="2"/>
  <c r="R24" i="2"/>
  <c r="R25" i="2"/>
  <c r="R26" i="2"/>
  <c r="R27" i="2"/>
  <c r="R28" i="2"/>
  <c r="R29" i="2"/>
  <c r="R30" i="2"/>
  <c r="R31" i="2"/>
  <c r="C20" i="3"/>
  <c r="C30" i="3"/>
  <c r="C31" i="3"/>
  <c r="C32" i="3"/>
  <c r="C33" i="3"/>
  <c r="C34" i="3"/>
  <c r="C35" i="3"/>
  <c r="C36" i="3"/>
  <c r="C37" i="3"/>
  <c r="C38" i="3"/>
  <c r="X46" i="2" l="1"/>
  <c r="X38" i="2"/>
  <c r="X59" i="2"/>
  <c r="X51" i="2"/>
  <c r="X30" i="2"/>
  <c r="X29" i="2"/>
  <c r="X20" i="2"/>
  <c r="X83" i="2"/>
  <c r="X67" i="2"/>
  <c r="X58" i="2"/>
  <c r="X50" i="2"/>
  <c r="X37" i="2"/>
  <c r="X91" i="2"/>
  <c r="X75" i="2"/>
  <c r="X45" i="2"/>
  <c r="X21" i="2"/>
  <c r="X92" i="2"/>
  <c r="X84" i="2"/>
  <c r="X76" i="2"/>
  <c r="X68" i="2"/>
  <c r="X60" i="2"/>
  <c r="X52" i="2"/>
  <c r="X47" i="2"/>
  <c r="X39" i="2"/>
  <c r="X31" i="2"/>
  <c r="X90" i="2"/>
  <c r="X26" i="2"/>
  <c r="X18" i="2"/>
  <c r="X89" i="2"/>
  <c r="X81" i="2"/>
  <c r="X73" i="2"/>
  <c r="X28" i="2"/>
  <c r="X19" i="2"/>
  <c r="X74" i="2"/>
  <c r="X82" i="2"/>
  <c r="X23" i="2"/>
  <c r="X94" i="2"/>
  <c r="X86" i="2"/>
  <c r="X78" i="2"/>
  <c r="X70" i="2"/>
  <c r="X62" i="2"/>
  <c r="X54" i="2"/>
  <c r="X41" i="2"/>
  <c r="X33" i="2"/>
  <c r="X22" i="2"/>
  <c r="X93" i="2"/>
  <c r="X85" i="2"/>
  <c r="X77" i="2"/>
  <c r="X69" i="2"/>
  <c r="X61" i="2"/>
  <c r="X53" i="2"/>
  <c r="X48" i="2"/>
  <c r="X40" i="2"/>
  <c r="X32" i="2"/>
  <c r="X57" i="2"/>
  <c r="X44" i="2"/>
  <c r="X36" i="2"/>
  <c r="X25" i="2"/>
  <c r="X88" i="2"/>
  <c r="X80" i="2"/>
  <c r="X72" i="2"/>
  <c r="X64" i="2"/>
  <c r="X56" i="2"/>
  <c r="X43" i="2"/>
  <c r="X35" i="2"/>
  <c r="X27" i="2"/>
  <c r="X65" i="2"/>
  <c r="X49" i="2"/>
  <c r="X24" i="2"/>
  <c r="X95" i="2"/>
  <c r="X87" i="2"/>
  <c r="X79" i="2"/>
  <c r="X71" i="2"/>
  <c r="X63" i="2"/>
  <c r="X55" i="2"/>
  <c r="X42" i="2"/>
  <c r="X34" i="2"/>
  <c r="D12" i="4"/>
  <c r="D10" i="4" l="1"/>
  <c r="D11" i="4" l="1"/>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I38" i="3" l="1"/>
  <c r="G38" i="3"/>
  <c r="E38" i="3"/>
  <c r="I37" i="3"/>
  <c r="G37" i="3"/>
  <c r="E37" i="3"/>
  <c r="I36" i="3"/>
  <c r="G36" i="3"/>
  <c r="E36" i="3"/>
  <c r="I35" i="3"/>
  <c r="G35" i="3"/>
  <c r="E35" i="3"/>
  <c r="I34" i="3"/>
  <c r="G34" i="3"/>
  <c r="E34" i="3"/>
  <c r="I33" i="3"/>
  <c r="G33" i="3"/>
  <c r="E33" i="3"/>
  <c r="I32" i="3"/>
  <c r="G32" i="3"/>
  <c r="E32" i="3"/>
  <c r="I31" i="3"/>
  <c r="G31" i="3"/>
  <c r="E31" i="3"/>
  <c r="I30" i="3"/>
  <c r="G30" i="3"/>
  <c r="E30" i="3"/>
  <c r="I29" i="3"/>
  <c r="G29" i="3"/>
  <c r="E29" i="3"/>
  <c r="I28" i="3"/>
  <c r="G28" i="3"/>
  <c r="E28" i="3"/>
  <c r="I27" i="3"/>
  <c r="G27" i="3"/>
  <c r="E27" i="3"/>
  <c r="I26" i="3"/>
  <c r="G26" i="3"/>
  <c r="E26" i="3"/>
  <c r="I25" i="3"/>
  <c r="G25" i="3"/>
  <c r="E25" i="3"/>
  <c r="I24" i="3"/>
  <c r="G24" i="3"/>
  <c r="E24" i="3"/>
  <c r="I23" i="3"/>
  <c r="G23" i="3"/>
  <c r="E23" i="3"/>
  <c r="I22" i="3"/>
  <c r="G22" i="3"/>
  <c r="E22" i="3"/>
  <c r="I21" i="3"/>
  <c r="G21" i="3"/>
  <c r="E21" i="3"/>
  <c r="I20" i="3"/>
  <c r="G20" i="3"/>
  <c r="E20" i="3"/>
  <c r="I19" i="3"/>
  <c r="G19" i="3"/>
  <c r="E19" i="3"/>
  <c r="I18" i="3"/>
  <c r="G18" i="3"/>
  <c r="E18" i="3"/>
  <c r="I17" i="3"/>
  <c r="G17" i="3"/>
  <c r="E17" i="3"/>
  <c r="I16" i="3"/>
  <c r="G16" i="3"/>
  <c r="E16" i="3"/>
  <c r="I15" i="3"/>
  <c r="G15" i="3"/>
  <c r="E15" i="3"/>
  <c r="I14" i="3"/>
  <c r="G14" i="3"/>
  <c r="E14" i="3"/>
  <c r="I13" i="3"/>
  <c r="G13" i="3"/>
  <c r="E13" i="3"/>
  <c r="G12" i="3"/>
</calcChain>
</file>

<file path=xl/sharedStrings.xml><?xml version="1.0" encoding="utf-8"?>
<sst xmlns="http://schemas.openxmlformats.org/spreadsheetml/2006/main" count="843" uniqueCount="309">
  <si>
    <t xml:space="preserve">ARSAE-MG </t>
  </si>
  <si>
    <t>Coordenadoria Econômica</t>
  </si>
  <si>
    <t xml:space="preserve">Código do Município </t>
  </si>
  <si>
    <t xml:space="preserve">Município </t>
  </si>
  <si>
    <t xml:space="preserve">Estado </t>
  </si>
  <si>
    <t xml:space="preserve">Ano de Referência </t>
  </si>
  <si>
    <t xml:space="preserve">Código do Prestador </t>
  </si>
  <si>
    <t xml:space="preserve">Prestador </t>
  </si>
  <si>
    <t xml:space="preserve">Sigla do Prestador </t>
  </si>
  <si>
    <t xml:space="preserve">Abrangência </t>
  </si>
  <si>
    <t>AG006 - Volume de água produzido (1.000 m³/ano)</t>
  </si>
  <si>
    <t>AG010 - Volume de água consumido (1.000 m³/ano)</t>
  </si>
  <si>
    <t>AG018 - Volume de água tratada importado (1.000 m³/ano)</t>
  </si>
  <si>
    <t>ES003 - Quantidade de economias ativas de esgotos (Economias)</t>
  </si>
  <si>
    <t>ES006 - Volume de esgotos tratado (1.000 m³/ano)</t>
  </si>
  <si>
    <t>FN010 - Despesa com pessoal próprio (R$/ano)</t>
  </si>
  <si>
    <t>FN011 - Despesa com produtos químicos (R$/ano)</t>
  </si>
  <si>
    <t>FN013 - Despesa com energia elétrica (R$/ano)</t>
  </si>
  <si>
    <t>FN014 - Despesa com serviços de terceiros (R$/ano)</t>
  </si>
  <si>
    <t>FN015 - Despesas de Exploração (DEX) (R$/ano)</t>
  </si>
  <si>
    <t>FN020 - Despesa com água importada (bruta ou tratada) (R$/ano)</t>
  </si>
  <si>
    <t>FN021 - Despesas fiscais ou tributárias computadas na DEX (R$/ano)</t>
  </si>
  <si>
    <t>FN027 - Outras despesas de exploração (R$/ano)</t>
  </si>
  <si>
    <t>FN039 - Despesa com esgoto exportado (R$/ano)</t>
  </si>
  <si>
    <t>codmun</t>
  </si>
  <si>
    <t>mun</t>
  </si>
  <si>
    <t>uf</t>
  </si>
  <si>
    <t>ano</t>
  </si>
  <si>
    <t>codprest</t>
  </si>
  <si>
    <t>nomeprest</t>
  </si>
  <si>
    <t>prest</t>
  </si>
  <si>
    <t>abrangprest</t>
  </si>
  <si>
    <t>serv</t>
  </si>
  <si>
    <t>natjur</t>
  </si>
  <si>
    <t>volprod_a</t>
  </si>
  <si>
    <t>volcons_a</t>
  </si>
  <si>
    <t>volimp_a</t>
  </si>
  <si>
    <t>econativas_e</t>
  </si>
  <si>
    <t>voledt</t>
  </si>
  <si>
    <t>desppp</t>
  </si>
  <si>
    <t>despmt</t>
  </si>
  <si>
    <t>despee</t>
  </si>
  <si>
    <t>despst</t>
  </si>
  <si>
    <t>despexpl</t>
  </si>
  <si>
    <t>desp_aimp</t>
  </si>
  <si>
    <t>despfiscomp</t>
  </si>
  <si>
    <t>despexplout</t>
  </si>
  <si>
    <t>desp_eexp</t>
  </si>
  <si>
    <t>GO</t>
  </si>
  <si>
    <t>Saneamento de Goiás S/A</t>
  </si>
  <si>
    <t>SANEAGO</t>
  </si>
  <si>
    <t>Regional</t>
  </si>
  <si>
    <t>Água e Esgoto</t>
  </si>
  <si>
    <t>Sociedade de economia mista com administração pública</t>
  </si>
  <si>
    <t xml:space="preserve">Água         </t>
  </si>
  <si>
    <t>SABESP</t>
  </si>
  <si>
    <t>Companhia de Saneamento Básico do Estado de São Paulo</t>
  </si>
  <si>
    <t>SP</t>
  </si>
  <si>
    <t>São Paulo</t>
  </si>
  <si>
    <t>COPASA</t>
  </si>
  <si>
    <t>Companhia de Saneamento de Minas Gerais</t>
  </si>
  <si>
    <t>MG</t>
  </si>
  <si>
    <t>Belo Horizonte</t>
  </si>
  <si>
    <t>Sociedade de economia mista com administração privada</t>
  </si>
  <si>
    <t>SANEPAR</t>
  </si>
  <si>
    <t>Companhia de Saneamento do Paraná</t>
  </si>
  <si>
    <t>SC</t>
  </si>
  <si>
    <t>PR</t>
  </si>
  <si>
    <t>Palmas</t>
  </si>
  <si>
    <t>Curitiba</t>
  </si>
  <si>
    <t>Goiânia</t>
  </si>
  <si>
    <t>Ano</t>
  </si>
  <si>
    <t>Capital</t>
  </si>
  <si>
    <t>Brasília - DF</t>
  </si>
  <si>
    <t>Florianópolis - SC</t>
  </si>
  <si>
    <t>Vitória - ES</t>
  </si>
  <si>
    <t>Macapá - AP</t>
  </si>
  <si>
    <t>Rio de Janeiro - RJ</t>
  </si>
  <si>
    <t>São Paulo - SP</t>
  </si>
  <si>
    <t>Porto Alegre - RS</t>
  </si>
  <si>
    <t>Palmas - TO</t>
  </si>
  <si>
    <t>Curitiba - PR</t>
  </si>
  <si>
    <t>Cuiabá - MT</t>
  </si>
  <si>
    <t>Belo Horizonte - MG</t>
  </si>
  <si>
    <t>Porto Velho - RO</t>
  </si>
  <si>
    <t>Goiânia - GO</t>
  </si>
  <si>
    <t>Campo Grande - MS</t>
  </si>
  <si>
    <t>Boa Vista - RR</t>
  </si>
  <si>
    <t>Recife - PE</t>
  </si>
  <si>
    <t>Aracaju - SE</t>
  </si>
  <si>
    <t>Rio Branco - AC</t>
  </si>
  <si>
    <t>Salvador - BA</t>
  </si>
  <si>
    <t>Natal - RN</t>
  </si>
  <si>
    <t>Belém - PA</t>
  </si>
  <si>
    <t>Teresina - PI</t>
  </si>
  <si>
    <t>Manaus - AM</t>
  </si>
  <si>
    <t>João Pessoa - PB</t>
  </si>
  <si>
    <t>Maceió - AL</t>
  </si>
  <si>
    <t>São Luís - MA</t>
  </si>
  <si>
    <t>Fortaleza - CE</t>
  </si>
  <si>
    <t>Seleções vigentes</t>
  </si>
  <si>
    <t>Variável</t>
  </si>
  <si>
    <t>Critério</t>
  </si>
  <si>
    <t>Valor</t>
  </si>
  <si>
    <t>igual a</t>
  </si>
  <si>
    <t>Vínculo Ativo 31/12</t>
  </si>
  <si>
    <t>Sim</t>
  </si>
  <si>
    <t>Escolaridade Agreg após 2005</t>
  </si>
  <si>
    <t>Médio Completo</t>
  </si>
  <si>
    <t>Superior Completo</t>
  </si>
  <si>
    <t>Superior Incompleto</t>
  </si>
  <si>
    <t>Faixa Remun Média (SM)</t>
  </si>
  <si>
    <t>1,01 a 1,50</t>
  </si>
  <si>
    <t>1,51 a 2,00</t>
  </si>
  <si>
    <t>10,01 a 15,00</t>
  </si>
  <si>
    <t>15,01 a 20,00</t>
  </si>
  <si>
    <t>2,01 a 3,00</t>
  </si>
  <si>
    <t>3,01 a 4,00</t>
  </si>
  <si>
    <t>4,01 a 5,00</t>
  </si>
  <si>
    <t>5,01 a 7,00</t>
  </si>
  <si>
    <t>7,01 a 10,00</t>
  </si>
  <si>
    <t>Faixa Hora Contrat</t>
  </si>
  <si>
    <t>31 a 40 horas</t>
  </si>
  <si>
    <t>41 a 44 horas</t>
  </si>
  <si>
    <t xml:space="preserve">Tipo de Serviço </t>
  </si>
  <si>
    <t xml:space="preserve">Natureza Jurídica </t>
  </si>
  <si>
    <t>Rio Branco</t>
  </si>
  <si>
    <t>AC</t>
  </si>
  <si>
    <t>Departamento Estadual de Pavimentação e Saneamento</t>
  </si>
  <si>
    <t>DEPASA</t>
  </si>
  <si>
    <t>Autarquia</t>
  </si>
  <si>
    <t>Maceió</t>
  </si>
  <si>
    <t>AL</t>
  </si>
  <si>
    <t>Companhia de Saneamento de Alagoas</t>
  </si>
  <si>
    <t>CASAL</t>
  </si>
  <si>
    <t>Manaus</t>
  </si>
  <si>
    <t>AM</t>
  </si>
  <si>
    <t>Companhia de Saneamento do Amazonas</t>
  </si>
  <si>
    <t>COSAMA</t>
  </si>
  <si>
    <t>Macapá</t>
  </si>
  <si>
    <t>AP</t>
  </si>
  <si>
    <t>Companhia de Água e Esgoto do Amapá</t>
  </si>
  <si>
    <t>CAESA</t>
  </si>
  <si>
    <t>Salvador</t>
  </si>
  <si>
    <t>BA</t>
  </si>
  <si>
    <t>Empresa Baiana de Águas e Saneamento S.A.</t>
  </si>
  <si>
    <t>EMBASA</t>
  </si>
  <si>
    <t>Fortaleza</t>
  </si>
  <si>
    <t>CE</t>
  </si>
  <si>
    <t>Companhia de Água e Esgoto do Ceará</t>
  </si>
  <si>
    <t>CAGECE</t>
  </si>
  <si>
    <t>Brasília</t>
  </si>
  <si>
    <t>DF</t>
  </si>
  <si>
    <t>Companhia de Saneamento Ambiental do Distrito Federal</t>
  </si>
  <si>
    <t>CAESB</t>
  </si>
  <si>
    <t>Vitória</t>
  </si>
  <si>
    <t>ES</t>
  </si>
  <si>
    <t>Companhia Espírito-Santense de Saneamento</t>
  </si>
  <si>
    <t>CESAN</t>
  </si>
  <si>
    <t>São Luís</t>
  </si>
  <si>
    <t>MA</t>
  </si>
  <si>
    <t>Companhia de Saneamento Ambiental do Maranhão</t>
  </si>
  <si>
    <t>CAEMA</t>
  </si>
  <si>
    <t>Campo Grande</t>
  </si>
  <si>
    <t>MS</t>
  </si>
  <si>
    <t>Empresa de Saneamento de Mato Grosso do Sul S/A</t>
  </si>
  <si>
    <t>SANESUL</t>
  </si>
  <si>
    <t>Belém</t>
  </si>
  <si>
    <t>PA</t>
  </si>
  <si>
    <t>Companhia de Saneamento do Pará</t>
  </si>
  <si>
    <t>COSANPA</t>
  </si>
  <si>
    <t>João Pessoa</t>
  </si>
  <si>
    <t>PB</t>
  </si>
  <si>
    <t>Companhia de Águas e Esgotos da Paraíba</t>
  </si>
  <si>
    <t>CAGEPA</t>
  </si>
  <si>
    <t>Recife</t>
  </si>
  <si>
    <t>PE</t>
  </si>
  <si>
    <t>Companhia Pernambucana de Saneamento</t>
  </si>
  <si>
    <t>COMPESA</t>
  </si>
  <si>
    <t>Teresina</t>
  </si>
  <si>
    <t>PI</t>
  </si>
  <si>
    <t>Águas e Esgotos do Piauí S/A</t>
  </si>
  <si>
    <t>AGESPISA</t>
  </si>
  <si>
    <t>Rio de Janeiro</t>
  </si>
  <si>
    <t>RJ</t>
  </si>
  <si>
    <t>Companhia Estadual de Águas e Esgotos</t>
  </si>
  <si>
    <t>CEDAE</t>
  </si>
  <si>
    <t>Natal</t>
  </si>
  <si>
    <t>RN</t>
  </si>
  <si>
    <t>Companhia de Águas e Esgotos do Rio Grande do Norte</t>
  </si>
  <si>
    <t>CAERN</t>
  </si>
  <si>
    <t>Porto Velho</t>
  </si>
  <si>
    <t>RO</t>
  </si>
  <si>
    <t>Companhia de Águas e Esgotos de Rondônia</t>
  </si>
  <si>
    <t>CAERD</t>
  </si>
  <si>
    <t>Boa Vista</t>
  </si>
  <si>
    <t>RR</t>
  </si>
  <si>
    <t>Companhia de Águas e Esgotos de Roraima</t>
  </si>
  <si>
    <t>CAER</t>
  </si>
  <si>
    <t>Porto Alegre</t>
  </si>
  <si>
    <t>RS</t>
  </si>
  <si>
    <t>Companhia Rio-Grandense de Saneamento</t>
  </si>
  <si>
    <t>CORSAN</t>
  </si>
  <si>
    <t>Florianópolis</t>
  </si>
  <si>
    <t>Companhia Catarinense de Águas e Saneamento</t>
  </si>
  <si>
    <t>CASAN</t>
  </si>
  <si>
    <t>Aracaju</t>
  </si>
  <si>
    <t>SE</t>
  </si>
  <si>
    <t>Companhia de Saneamento de Sergipe</t>
  </si>
  <si>
    <t>DESO</t>
  </si>
  <si>
    <t>TO</t>
  </si>
  <si>
    <t>Agência Tocantinense de Saneamento</t>
  </si>
  <si>
    <t>ATS</t>
  </si>
  <si>
    <t>Companhia de Saneamento do Tocantins</t>
  </si>
  <si>
    <t>SANEATINS</t>
  </si>
  <si>
    <t>Empresa privada</t>
  </si>
  <si>
    <t>Data: 07/12/2016</t>
  </si>
  <si>
    <t xml:space="preserve">Nome: Base de Dados NT040/2016 - Custos Operacionais e Análise de Eficiência </t>
  </si>
  <si>
    <t>http://app.cidades.gov.br/serieHistorica/#</t>
  </si>
  <si>
    <t>Fonte: SNIS</t>
  </si>
  <si>
    <t>Remuneração Média Nominal</t>
  </si>
  <si>
    <t>NI</t>
  </si>
  <si>
    <t>IN009 - Índice de hidrometração (percentual)</t>
  </si>
  <si>
    <t>hidrom</t>
  </si>
  <si>
    <t>AG003 - Quantidade de economias ativas de água (Economias)</t>
  </si>
  <si>
    <t>econativas_a</t>
  </si>
  <si>
    <t>Legenda</t>
  </si>
  <si>
    <t>Valores com correção (Sanepar)</t>
  </si>
  <si>
    <t>IPCA</t>
  </si>
  <si>
    <t>NI (Ano base = 1980)</t>
  </si>
  <si>
    <t>https://www3.bcb.gov.br/sgspub/consultarvalores/consultarValoresSeries.do?method=consultarSeries&amp;series=433</t>
  </si>
  <si>
    <t xml:space="preserve">Fonte:  Banco Central do Brasil
</t>
  </si>
  <si>
    <t>NI - base 2014</t>
  </si>
  <si>
    <t>Mês</t>
  </si>
  <si>
    <t>Acumulado</t>
  </si>
  <si>
    <t xml:space="preserve">Opex sem impostos deflacionada </t>
  </si>
  <si>
    <t xml:space="preserve">opex_sem_imp_defl </t>
  </si>
  <si>
    <t>despst_sem_correcao</t>
  </si>
  <si>
    <t>Despesa com serviços de terceiros corrigida pela RAIS</t>
  </si>
  <si>
    <t>Despesa com pessoal próprio corrigida pela RAIS</t>
  </si>
  <si>
    <t>desppp_sem_correcao</t>
  </si>
  <si>
    <t>XXXX</t>
  </si>
  <si>
    <t>Valores corrigidos pela Rais e/ou Inflação</t>
  </si>
  <si>
    <t>Estado</t>
  </si>
  <si>
    <t xml:space="preserve">Descrição </t>
  </si>
  <si>
    <t>Unidade</t>
  </si>
  <si>
    <t>Fonte: Relação Anual de Informações Sociais (Rais) - Ministério do Trabalho e Emprego (MTE)</t>
  </si>
  <si>
    <t>Fonte</t>
  </si>
  <si>
    <t xml:space="preserve">AG006 - Volume de água produzido </t>
  </si>
  <si>
    <t>1.000 m³/ano</t>
  </si>
  <si>
    <t>AG010 - Volume de água consumido</t>
  </si>
  <si>
    <t>AG018 - Volume de água tratada importado</t>
  </si>
  <si>
    <t>ES003 - Quantidade de economias ativas de esgotos</t>
  </si>
  <si>
    <t>Economias</t>
  </si>
  <si>
    <t>R$/ano</t>
  </si>
  <si>
    <t>percentual</t>
  </si>
  <si>
    <t>FN010 - Despesa com pessoal próprio</t>
  </si>
  <si>
    <t>FN011 - Despesa com produtos químicos</t>
  </si>
  <si>
    <t>FN013 - Despesa com energia elétrica</t>
  </si>
  <si>
    <t>FN014 - Despesa com serviços de terceiros</t>
  </si>
  <si>
    <t>FN015 - Despesas de Exploração (DEX)</t>
  </si>
  <si>
    <t>FN020 - Despesa com água importada (bruta ou tratada)</t>
  </si>
  <si>
    <t>FN021 - Despesas fiscais ou tributárias computadas na DEX</t>
  </si>
  <si>
    <t>FN027 - Outras despesas de exploração</t>
  </si>
  <si>
    <t>IN009 - Índice de hidrometração</t>
  </si>
  <si>
    <t>FN039 - Despesa com esgoto exportado</t>
  </si>
  <si>
    <t>Snis</t>
  </si>
  <si>
    <t xml:space="preserve">ES006 - Volume de esgotos tratado </t>
  </si>
  <si>
    <t>Rais</t>
  </si>
  <si>
    <t>NI - base BH</t>
  </si>
  <si>
    <t>Bacen</t>
  </si>
  <si>
    <t>Valor anual das despesas realizadas com empregados (inclusive diretores, mandatários, entre outros), correspondendo à soma de ordenados e salários, gratificações, encargos sociais (exceto PIS/PASEP e COFINS), pagamento a inativos e demais benefícios concedidos, tais como auxílio-alimentação, vale-transporte, planos de saúde e previdência privada.</t>
  </si>
  <si>
    <t>Valor anual das despesas realizadas com a aquisição de produtos químicos destinados aos sistemas de tratamento de água e de esgotos e nas análises de amostras de água ou de esgotos.</t>
  </si>
  <si>
    <t>Valor anual das despesas realizadas com energia elétrica (força e luz) nos sistemas de abastecimento de água e de esgotamento sanitário, incluindo todas as unidades do prestador de serviços, desde as operacionais até as administrativas.</t>
  </si>
  <si>
    <t>Valor anual das despesas realizadas com serviços executados por terceiros. Deve-se levar em consideração somente despesas com mão-de-obra. Não se incluem as despesas com energia elétrica e com aluguel de veículos, máquinas e equipamentos (estas últimas devem ser consideradas no item Outras Despesas de Exploração).</t>
  </si>
  <si>
    <t>Construída</t>
  </si>
  <si>
    <t>Valor anual das despesas realizadas com a importação de água - bruta ou tratada - no atacado.</t>
  </si>
  <si>
    <t>Valor anual das despesas realizadas com a exportação de esgotos para outro(s) agente(s).</t>
  </si>
  <si>
    <t>Valor anual realizado como parte das Despesas de Exploração que não são computadas nas categorias de Despesas com Pessoal, Produtos Químicos, Energia Elétrica, Serviços de Terceiros, Água Importada, Esgoto Exportado e Despesas Fiscais e Tributárias Computadas na DEX. Portanto, corresponde ao valor das Despesas de Exploração deduzido do valor dessas despesas [FN027 = FN015 - (FN010 + FN011 + FN013 + FN014 + FN020 + FN021+ FN039)]. É preciso estar atento para que a informação não resulte em um valor negativo. Na coleta de dados do SNIS esta informação não é solicitada, pois o próprio SNIS realiza a operação de cálculo da mesma.</t>
  </si>
  <si>
    <t>Valor anual das despesas realizadas com impostos, taxas e contribuições, cujos custos pertencem ao conjunto das despesas de exploração, tais como PIS/PASEP, COFINS, CPMF, IPVA, IPTU, ISS, Contribuições sindicais e taxas de serviços públicos.</t>
  </si>
  <si>
    <t>Quantidade de economias ativas de água, que estavam em pleno funcionamento no último dia do ano de referência.</t>
  </si>
  <si>
    <t>AG003 - Quantidade de economias ativas de água</t>
  </si>
  <si>
    <t>Volume anual de água consumido por todos os usuários, compreendendo o volume micromedido (AG008), o volume de consumo estimado para as ligações desprovidas de hidrômetro ou com hidrômetro parado, acrescido do volume de água tratada exportado (AG019) para outro prestador de serviços.</t>
  </si>
  <si>
    <t>Volume anual de água disponível para consumo, compreendendo a água captada pelo prestador de serviços e a água bruta importada (AG016), ambas tratadas na(s) unidade(s) de tratamento do prestador de serviços, medido ou estimado na(s) saída(s) da(s) ETA(s) ou UTS(s). Inclui também os volumes de água captada pelo prestador de serviços ou de água bruta importada (AG016), que sejam disponibilizados para consumo sem tratamento, medidos na(s) respectiva(s) entrada(s) do sistema de distribuição.</t>
  </si>
  <si>
    <t>Valor anual das despesas realizadas para a exploração dos serviços, compreendendo Despesas com Pessoal, Produtos Químicos, Energia Elétrica, Serviços de Terceiros, Água Importada, Esgoto Exportado, Despesas Fiscais ou Tributárias computadas na DEX, além de Outras Despesas de Exploração (FN027).</t>
  </si>
  <si>
    <t>Quantidade de economias ativas de esgotos que estavam em pleno funcionamento no último dia do ano de referência.</t>
  </si>
  <si>
    <t>Volume anual de esgoto coletado na área de atuação do prestador de serviços e que foi submetido a tratamento, medido ou estimado na(s) entrada(s) da(s) ETE(s). Não inclui o volume de esgoto bruto importado que foi tratado nas instalações do importador (informação ES014), nem o volume de esgoto bruto exportado que foi tratado nas instalações do importador (ES015).</t>
  </si>
  <si>
    <t>Volume anual de água potável, previamente tratada (em ETA(s) ou em UTS(s)), recebido de outros agentes fornecedores. Deve estar computado no volume de água macromedido (AG012), quando efetivamente medido. Não deve ser computado nos volumes de água produzido (AG006), tratado em ETA(s) (AG007) ou tratado por simples desinfecção (AG015). A despesa com a importação de água deve estar computada na informação FN020. Para prestadores de serviços de abrangência regional (X004) e microrregional (X003), nos formulários de dados municipais (informações desagregadas), o volume de água tratada importado deve corresponder ao recebimento de água de outro prestador de serviços ou de outro município do próprio prestador.</t>
  </si>
  <si>
    <t>Informa o percentual de ligações ativas de água micromedidas. É calculado utilizando-se a média aritimética dos valores do ano de referência e do ano anterior ao mesmo: (AG004 - Quantidade de ligações ativas de água micromedidas) / (AG002 - Quantidade de ligações ativas de água)</t>
  </si>
  <si>
    <t>Código do município segundo o IBGE.</t>
  </si>
  <si>
    <t>Nome do município segundo o IBGE.</t>
  </si>
  <si>
    <t>Código do prestador de serviços.</t>
  </si>
  <si>
    <t>Área de atuação do prestador de serviços de saneamento. Pode ser local, microrregional ou regional.</t>
  </si>
  <si>
    <t>Sigla do estado segundo o IBGE.</t>
  </si>
  <si>
    <t>Nome do prestador.</t>
  </si>
  <si>
    <t>Ano ao qual correspondem as informações solicitadas.</t>
  </si>
  <si>
    <t>Sigla do prestador de serviços.</t>
  </si>
  <si>
    <t>Tipo de serviço ofertado pelo prestador: Água; Esgoto ou Água e Esgoto</t>
  </si>
  <si>
    <t>Forma jurídica como está constituído o prestador de serviços de saneamento. Regula características legais e fiscais.</t>
  </si>
  <si>
    <t>R$</t>
  </si>
  <si>
    <t>Número</t>
  </si>
  <si>
    <t>Texto</t>
  </si>
  <si>
    <t>Remuneração média que o empregado teve no ano selecionado. Valor expresso em Reais (R$) e sem considerar efeito inflacionário.</t>
  </si>
  <si>
    <t>Correção da "FN014 - Despesa com serviços de terceiros" pelo efeito da diferença salarial entre estados: (FN014) * (NI - base BH)</t>
  </si>
  <si>
    <t>Correção da "FN010 - Despesa com pessoal próprio" pelo efeito da diferença salarial entre estados: (FN010) * (NI - base BH)</t>
  </si>
  <si>
    <t>Somatório de (FN011 + FN013 + FN020 + FN027 + FN039 + Despesa com serviços de terceiros corrigida pela RAIS + Despesa com pessoal próprio corrigida pela RAIS), corrigido pela inflação.</t>
  </si>
  <si>
    <t>Índice Nacional de Preços ao Consumidor Amplo. Utilizado para atualização inflacionária da OPEX sem impostos</t>
  </si>
  <si>
    <t>Número Índice = quociente que expressa a variação relativa entre os valores de qualquer medida entre datas distintas. Utilizados para descrever e comparar uma série de valores que tenham sido coletados ao longo de vários períodos.</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</si>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</sst>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R$&quot;\ #,##0.00"/>
    <numFmt numFmtId="165" formatCode="0.0000"/>
    <numFmt numFmtId="166" formatCode="[$-416]mmm\-yy;@"/>
  </numFmts>
  <fonts count="11" x14ac:knownFonts="1">
    <font>
      <sz val="11"/>
      <color theme="1"/>
      <name val="Calibri"/>
      <family val="2"/>
      <scheme val="minor"/>
    </font>
    <font>
      <b/>
      <sz val="11"/>
      <color theme="1"/>
      <name val="Calibri"/>
      <family val="2"/>
      <scheme val="minor"/>
    </font>
    <font>
      <b/>
      <sz val="12"/>
      <color theme="8" tint="-0.249977111117893"/>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u/>
      <sz val="12"/>
      <color theme="10"/>
      <name val="Calibri"/>
      <family val="2"/>
      <scheme val="minor"/>
    </font>
    <font>
      <b/>
      <sz val="11"/>
      <name val="Calibri"/>
      <family val="2"/>
      <scheme val="minor"/>
    </font>
    <font>
      <sz val="11"/>
      <color rgb="FFFF0000"/>
      <name val="Calibri"/>
      <family val="2"/>
      <scheme val="minor"/>
    </font>
    <font>
      <sz val="11"/>
      <name val="Calibri"/>
      <family val="2"/>
      <scheme val="minor"/>
    </font>
    <font>
      <b/>
      <u/>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59999389629810485"/>
        <bgColor indexed="64"/>
      </patternFill>
    </fill>
  </fills>
  <borders count="24">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top/>
      <bottom style="medium">
        <color indexed="64"/>
      </bottom>
      <diagonal/>
    </border>
    <border>
      <left/>
      <right style="thin">
        <color indexed="64"/>
      </right>
      <top/>
      <bottom style="medium">
        <color indexed="64"/>
      </bottom>
      <diagonal/>
    </border>
    <border>
      <left/>
      <right/>
      <top style="medium">
        <color indexed="64"/>
      </top>
      <bottom style="double">
        <color indexed="64"/>
      </bottom>
      <diagonal/>
    </border>
    <border>
      <left/>
      <right/>
      <top style="double">
        <color indexed="64"/>
      </top>
      <bottom style="double">
        <color indexed="64"/>
      </bottom>
      <diagonal/>
    </border>
    <border>
      <left style="thin">
        <color indexed="64"/>
      </left>
      <right/>
      <top/>
      <bottom style="medium">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5" fillId="0" borderId="0" applyNumberFormat="0" applyFill="0" applyBorder="0" applyAlignment="0" applyProtection="0"/>
  </cellStyleXfs>
  <cellXfs count="92">
    <xf numFmtId="0" fontId="0" fillId="0" borderId="0" xfId="0"/>
    <xf numFmtId="0" fontId="2" fillId="0" borderId="0" xfId="0" applyFont="1"/>
    <xf numFmtId="0" fontId="3" fillId="0" borderId="0" xfId="0" applyFont="1"/>
    <xf numFmtId="0" fontId="4" fillId="0" borderId="0" xfId="0" applyFont="1"/>
    <xf numFmtId="0" fontId="0" fillId="0" borderId="1" xfId="0" applyBorder="1" applyAlignment="1">
      <alignment horizontal="center"/>
    </xf>
    <xf numFmtId="164" fontId="0" fillId="0" borderId="0" xfId="0" applyNumberFormat="1" applyAlignment="1">
      <alignment horizontal="center" vertical="center"/>
    </xf>
    <xf numFmtId="165" fontId="0" fillId="0" borderId="0" xfId="0" applyNumberFormat="1" applyAlignment="1">
      <alignment horizontal="center" vertical="center"/>
    </xf>
    <xf numFmtId="0" fontId="1" fillId="2"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6" fillId="0" borderId="0" xfId="1" applyFont="1"/>
    <xf numFmtId="0" fontId="0" fillId="0" borderId="0" xfId="0" applyBorder="1" applyAlignment="1">
      <alignment horizontal="center"/>
    </xf>
    <xf numFmtId="0" fontId="0" fillId="0" borderId="0" xfId="0" applyBorder="1" applyAlignment="1">
      <alignment horizontal="left"/>
    </xf>
    <xf numFmtId="4" fontId="0" fillId="0" borderId="0" xfId="0" applyNumberFormat="1" applyBorder="1" applyAlignment="1">
      <alignment horizontal="center"/>
    </xf>
    <xf numFmtId="3" fontId="0" fillId="0" borderId="0" xfId="0" applyNumberFormat="1" applyBorder="1" applyAlignment="1">
      <alignment horizontal="center"/>
    </xf>
    <xf numFmtId="0" fontId="0" fillId="0" borderId="1" xfId="0" applyBorder="1" applyAlignment="1">
      <alignment horizontal="left"/>
    </xf>
    <xf numFmtId="4" fontId="0" fillId="0" borderId="1" xfId="0" applyNumberFormat="1" applyBorder="1" applyAlignment="1">
      <alignment horizontal="center"/>
    </xf>
    <xf numFmtId="3" fontId="0" fillId="0" borderId="1" xfId="0" applyNumberFormat="1" applyBorder="1" applyAlignment="1">
      <alignment horizontal="center"/>
    </xf>
    <xf numFmtId="164" fontId="0" fillId="2" borderId="4" xfId="0" applyNumberFormat="1" applyFill="1" applyBorder="1" applyAlignment="1">
      <alignment horizontal="center" vertical="center"/>
    </xf>
    <xf numFmtId="165" fontId="0" fillId="0" borderId="5" xfId="0" applyNumberFormat="1" applyBorder="1" applyAlignment="1">
      <alignment horizontal="center" vertical="center"/>
    </xf>
    <xf numFmtId="165" fontId="0" fillId="0" borderId="0" xfId="0" applyNumberFormat="1" applyBorder="1" applyAlignment="1">
      <alignment horizontal="center" vertical="center"/>
    </xf>
    <xf numFmtId="0" fontId="0" fillId="0" borderId="0" xfId="0" applyBorder="1"/>
    <xf numFmtId="0" fontId="0" fillId="0" borderId="3" xfId="0" applyBorder="1" applyAlignment="1">
      <alignment horizontal="center"/>
    </xf>
    <xf numFmtId="0" fontId="0" fillId="0" borderId="3" xfId="0" applyBorder="1" applyAlignment="1">
      <alignment horizontal="center" vertical="center"/>
    </xf>
    <xf numFmtId="0" fontId="1" fillId="2" borderId="5" xfId="0" applyFont="1" applyFill="1" applyBorder="1" applyAlignment="1">
      <alignment horizontal="right"/>
    </xf>
    <xf numFmtId="0" fontId="1" fillId="2" borderId="6" xfId="0" applyFont="1" applyFill="1" applyBorder="1" applyAlignment="1">
      <alignment horizontal="right"/>
    </xf>
    <xf numFmtId="0" fontId="0" fillId="0" borderId="0" xfId="0" applyBorder="1" applyAlignment="1">
      <alignment horizontal="center" vertical="center"/>
    </xf>
    <xf numFmtId="0" fontId="1" fillId="2" borderId="11" xfId="0" applyFont="1" applyFill="1" applyBorder="1" applyAlignment="1">
      <alignment horizontal="right"/>
    </xf>
    <xf numFmtId="0" fontId="0" fillId="0" borderId="10" xfId="0" applyBorder="1" applyAlignment="1">
      <alignment horizontal="center"/>
    </xf>
    <xf numFmtId="0" fontId="0" fillId="0" borderId="10" xfId="0" applyBorder="1" applyAlignment="1">
      <alignment horizontal="center" vertical="center"/>
    </xf>
    <xf numFmtId="0" fontId="0" fillId="0" borderId="10" xfId="0" applyBorder="1"/>
    <xf numFmtId="0" fontId="7" fillId="2" borderId="13" xfId="0" applyFont="1" applyFill="1" applyBorder="1" applyAlignment="1">
      <alignment horizontal="center" vertical="center"/>
    </xf>
    <xf numFmtId="0" fontId="0" fillId="4" borderId="5" xfId="0" applyFill="1" applyBorder="1"/>
    <xf numFmtId="0" fontId="0" fillId="4" borderId="11" xfId="0" applyFill="1" applyBorder="1"/>
    <xf numFmtId="164" fontId="0" fillId="2" borderId="14" xfId="0" applyNumberFormat="1" applyFill="1" applyBorder="1" applyAlignment="1">
      <alignment horizontal="center" vertical="center"/>
    </xf>
    <xf numFmtId="165" fontId="0" fillId="0" borderId="11" xfId="0" applyNumberFormat="1" applyBorder="1" applyAlignment="1">
      <alignment horizontal="center" vertical="center"/>
    </xf>
    <xf numFmtId="165" fontId="0" fillId="0" borderId="10" xfId="0" applyNumberFormat="1" applyBorder="1" applyAlignment="1">
      <alignment horizontal="center" vertical="center"/>
    </xf>
    <xf numFmtId="0" fontId="1" fillId="2" borderId="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3" borderId="17" xfId="0" applyFont="1" applyFill="1" applyBorder="1" applyAlignment="1">
      <alignment horizontal="center" vertical="center" wrapText="1"/>
    </xf>
    <xf numFmtId="4" fontId="8" fillId="5" borderId="0" xfId="0" applyNumberFormat="1" applyFont="1" applyFill="1" applyBorder="1" applyAlignment="1">
      <alignment horizontal="center"/>
    </xf>
    <xf numFmtId="0" fontId="8" fillId="5" borderId="0" xfId="0" applyFont="1" applyFill="1" applyAlignment="1">
      <alignment horizontal="center"/>
    </xf>
    <xf numFmtId="0" fontId="7" fillId="2" borderId="1"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4" fillId="0" borderId="0" xfId="0" applyFont="1" applyAlignment="1"/>
    <xf numFmtId="0" fontId="5" fillId="0" borderId="0" xfId="1"/>
    <xf numFmtId="166" fontId="0" fillId="2" borderId="0" xfId="0" applyNumberFormat="1" applyFont="1" applyFill="1"/>
    <xf numFmtId="4" fontId="9" fillId="0" borderId="4" xfId="0" applyNumberFormat="1" applyFont="1" applyBorder="1" applyAlignment="1">
      <alignment horizontal="center" vertical="center"/>
    </xf>
    <xf numFmtId="4" fontId="0" fillId="0" borderId="4" xfId="0" applyNumberFormat="1" applyFont="1" applyBorder="1" applyAlignment="1">
      <alignment horizontal="center" vertical="center"/>
    </xf>
    <xf numFmtId="166" fontId="0" fillId="2" borderId="0" xfId="0" applyNumberFormat="1" applyFont="1" applyFill="1" applyBorder="1"/>
    <xf numFmtId="0" fontId="1" fillId="6" borderId="18" xfId="0" applyFont="1" applyFill="1" applyBorder="1" applyAlignment="1">
      <alignment horizontal="center" vertical="center"/>
    </xf>
    <xf numFmtId="0" fontId="1" fillId="6" borderId="8" xfId="0" applyFont="1" applyFill="1" applyBorder="1" applyAlignment="1">
      <alignment horizontal="center" vertical="center"/>
    </xf>
    <xf numFmtId="0" fontId="0" fillId="0" borderId="1" xfId="0" applyFont="1" applyBorder="1"/>
    <xf numFmtId="0" fontId="1" fillId="6" borderId="16" xfId="0" applyFont="1" applyFill="1" applyBorder="1" applyAlignment="1">
      <alignment horizontal="center" vertical="center"/>
    </xf>
    <xf numFmtId="2" fontId="0" fillId="2" borderId="4" xfId="0" applyNumberFormat="1" applyFont="1" applyFill="1" applyBorder="1" applyAlignment="1">
      <alignment horizontal="center" vertical="center"/>
    </xf>
    <xf numFmtId="166" fontId="0" fillId="2" borderId="1" xfId="0" applyNumberFormat="1" applyFont="1" applyFill="1" applyBorder="1"/>
    <xf numFmtId="4" fontId="0" fillId="0" borderId="8" xfId="0" applyNumberFormat="1" applyFont="1" applyBorder="1" applyAlignment="1">
      <alignment horizontal="center" vertical="center"/>
    </xf>
    <xf numFmtId="2" fontId="0" fillId="2" borderId="8" xfId="0" applyNumberFormat="1" applyFont="1" applyFill="1" applyBorder="1" applyAlignment="1">
      <alignment horizontal="center" vertical="center"/>
    </xf>
    <xf numFmtId="0" fontId="0" fillId="0" borderId="1" xfId="0" applyBorder="1"/>
    <xf numFmtId="165" fontId="0" fillId="0" borderId="0" xfId="0" applyNumberFormat="1"/>
    <xf numFmtId="2" fontId="0" fillId="0" borderId="0" xfId="0" applyNumberFormat="1"/>
    <xf numFmtId="0" fontId="1" fillId="7" borderId="2" xfId="0" applyFont="1" applyFill="1" applyBorder="1" applyAlignment="1">
      <alignment horizontal="center" vertical="center" wrapText="1"/>
    </xf>
    <xf numFmtId="4" fontId="0" fillId="8" borderId="0" xfId="0" applyNumberFormat="1" applyFill="1" applyBorder="1" applyAlignment="1">
      <alignment horizontal="center"/>
    </xf>
    <xf numFmtId="4" fontId="0" fillId="8" borderId="1" xfId="0" applyNumberFormat="1" applyFill="1" applyBorder="1" applyAlignment="1">
      <alignment horizontal="center"/>
    </xf>
    <xf numFmtId="0" fontId="10" fillId="0" borderId="0" xfId="0" applyFont="1" applyAlignment="1">
      <alignment horizontal="right"/>
    </xf>
    <xf numFmtId="0" fontId="1" fillId="4" borderId="1" xfId="0" applyFont="1" applyFill="1" applyBorder="1" applyAlignment="1">
      <alignment horizontal="center" vertical="center" wrapText="1"/>
    </xf>
    <xf numFmtId="165" fontId="0" fillId="0" borderId="19" xfId="0" applyNumberFormat="1" applyBorder="1" applyAlignment="1">
      <alignment horizontal="center" vertical="center"/>
    </xf>
    <xf numFmtId="0" fontId="7" fillId="2" borderId="8" xfId="0" applyFont="1" applyFill="1" applyBorder="1" applyAlignment="1">
      <alignment vertical="center" wrapText="1"/>
    </xf>
    <xf numFmtId="0" fontId="1" fillId="2" borderId="12" xfId="0" applyFont="1" applyFill="1" applyBorder="1" applyAlignment="1">
      <alignment horizontal="left" vertical="center" wrapText="1"/>
    </xf>
    <xf numFmtId="4" fontId="0" fillId="0" borderId="0" xfId="0" applyNumberFormat="1"/>
    <xf numFmtId="165" fontId="0" fillId="0" borderId="0" xfId="0" applyNumberFormat="1" applyBorder="1" applyAlignment="1">
      <alignment horizontal="center"/>
    </xf>
    <xf numFmtId="0" fontId="0" fillId="0" borderId="0" xfId="0" applyAlignment="1">
      <alignment horizontal="center"/>
    </xf>
    <xf numFmtId="0" fontId="1" fillId="2" borderId="7" xfId="0" applyFont="1" applyFill="1" applyBorder="1" applyAlignment="1">
      <alignment horizontal="center" vertical="center"/>
    </xf>
    <xf numFmtId="165" fontId="0" fillId="0" borderId="1" xfId="0" applyNumberFormat="1" applyBorder="1" applyAlignment="1">
      <alignment horizontal="center" vertical="center"/>
    </xf>
    <xf numFmtId="0" fontId="1" fillId="0" borderId="20" xfId="0" applyFont="1" applyFill="1" applyBorder="1" applyAlignment="1">
      <alignment horizontal="right" vertical="center" wrapText="1"/>
    </xf>
    <xf numFmtId="0" fontId="1" fillId="0" borderId="21" xfId="0" applyFont="1" applyFill="1" applyBorder="1" applyAlignment="1">
      <alignment horizontal="right" vertical="center" wrapText="1"/>
    </xf>
    <xf numFmtId="0" fontId="0" fillId="0" borderId="2" xfId="0" applyFont="1" applyFill="1" applyBorder="1" applyAlignment="1">
      <alignment horizontal="center" vertical="center" wrapText="1"/>
    </xf>
    <xf numFmtId="0" fontId="0" fillId="0" borderId="0" xfId="0" applyFont="1" applyAlignment="1">
      <alignment horizontal="center"/>
    </xf>
    <xf numFmtId="0" fontId="0" fillId="0" borderId="17"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7" xfId="0" applyFont="1" applyBorder="1" applyAlignment="1">
      <alignment horizontal="left" vertical="center" wrapText="1"/>
    </xf>
    <xf numFmtId="0" fontId="0" fillId="0" borderId="2" xfId="0" applyFont="1" applyFill="1" applyBorder="1" applyAlignment="1">
      <alignment horizontal="center" vertical="center"/>
    </xf>
    <xf numFmtId="0" fontId="1" fillId="2" borderId="7" xfId="0" applyFont="1" applyFill="1" applyBorder="1" applyAlignment="1">
      <alignment horizontal="center" vertical="center" wrapText="1"/>
    </xf>
    <xf numFmtId="0" fontId="0" fillId="0" borderId="0" xfId="0" applyFont="1" applyAlignment="1">
      <alignment horizontal="center" wrapText="1"/>
    </xf>
    <xf numFmtId="0" fontId="0" fillId="0" borderId="0" xfId="0" applyAlignment="1">
      <alignment horizontal="center" wrapText="1"/>
    </xf>
    <xf numFmtId="0" fontId="0" fillId="0" borderId="23" xfId="0" applyFont="1" applyFill="1" applyBorder="1" applyAlignment="1">
      <alignment horizontal="center" vertical="center" wrapText="1"/>
    </xf>
    <xf numFmtId="0" fontId="1" fillId="0" borderId="22" xfId="0" applyFont="1" applyFill="1" applyBorder="1" applyAlignment="1">
      <alignment horizontal="right" vertical="center" wrapText="1"/>
    </xf>
    <xf numFmtId="0" fontId="0" fillId="0" borderId="22" xfId="0" applyFont="1" applyFill="1" applyBorder="1" applyAlignment="1">
      <alignment horizontal="left" vertical="center" wrapText="1"/>
    </xf>
    <xf numFmtId="0" fontId="1" fillId="2" borderId="12" xfId="0" applyFont="1" applyFill="1" applyBorder="1" applyAlignment="1">
      <alignment horizontal="center" vertical="center"/>
    </xf>
    <xf numFmtId="0" fontId="1" fillId="6" borderId="9" xfId="0" applyFont="1" applyFill="1" applyBorder="1" applyAlignment="1">
      <alignment horizontal="center" vertical="center"/>
    </xf>
    <xf numFmtId="0" fontId="1" fillId="2" borderId="1" xfId="0" applyFont="1" applyFill="1" applyBorder="1" applyAlignment="1">
      <alignment horizontal="center"/>
    </xf>
  </cellXfs>
  <cellStyles count="2">
    <cellStyle name="Hi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1292489</xdr:colOff>
      <xdr:row>0</xdr:row>
      <xdr:rowOff>72497</xdr:rowOff>
    </xdr:from>
    <xdr:ext cx="940594" cy="273844"/>
    <xdr:pic>
      <xdr:nvPicPr>
        <xdr:cNvPr id="2" name="Picture" descr="logo-para-relatorios.png"/>
        <xdr:cNvPicPr/>
      </xdr:nvPicPr>
      <xdr:blipFill rotWithShape="1">
        <a:blip xmlns:r="http://schemas.openxmlformats.org/officeDocument/2006/relationships" r:embed="rId1" cstate="print"/>
        <a:srcRect l="20798" t="9201" r="74033" b="67792"/>
        <a:stretch/>
      </xdr:blipFill>
      <xdr:spPr bwMode="auto">
        <a:xfrm>
          <a:off x="1902089" y="72497"/>
          <a:ext cx="940594" cy="273844"/>
        </a:xfrm>
        <a:prstGeom prst="rect">
          <a:avLst/>
        </a:prstGeom>
        <a:noFill/>
        <a:ln w="9525">
          <a:noFill/>
          <a:miter lim="800000"/>
          <a:headEnd/>
          <a:tailEnd/>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501914</xdr:colOff>
      <xdr:row>0</xdr:row>
      <xdr:rowOff>72497</xdr:rowOff>
    </xdr:from>
    <xdr:ext cx="940594" cy="273844"/>
    <xdr:pic>
      <xdr:nvPicPr>
        <xdr:cNvPr id="2" name="Picture" descr="logo-para-relatorios.png"/>
        <xdr:cNvPicPr/>
      </xdr:nvPicPr>
      <xdr:blipFill rotWithShape="1">
        <a:blip xmlns:r="http://schemas.openxmlformats.org/officeDocument/2006/relationships" r:embed="rId1" cstate="print"/>
        <a:srcRect l="20798" t="9201" r="74033" b="67792"/>
        <a:stretch/>
      </xdr:blipFill>
      <xdr:spPr bwMode="auto">
        <a:xfrm>
          <a:off x="2152914" y="72497"/>
          <a:ext cx="940594" cy="273844"/>
        </a:xfrm>
        <a:prstGeom prst="rect">
          <a:avLst/>
        </a:prstGeom>
        <a:noFill/>
        <a:ln w="9525">
          <a:noFill/>
          <a:miter lim="800000"/>
          <a:headEnd/>
          <a:tailEnd/>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1467909</xdr:colOff>
      <xdr:row>0</xdr:row>
      <xdr:rowOff>35983</xdr:rowOff>
    </xdr:from>
    <xdr:ext cx="940594" cy="273844"/>
    <xdr:pic>
      <xdr:nvPicPr>
        <xdr:cNvPr id="2" name="Picture" descr="logo-para-relatorios.png"/>
        <xdr:cNvPicPr/>
      </xdr:nvPicPr>
      <xdr:blipFill rotWithShape="1">
        <a:blip xmlns:r="http://schemas.openxmlformats.org/officeDocument/2006/relationships" r:embed="rId1" cstate="print"/>
        <a:srcRect l="20798" t="9201" r="74033" b="67792"/>
        <a:stretch/>
      </xdr:blipFill>
      <xdr:spPr bwMode="auto">
        <a:xfrm>
          <a:off x="2081742" y="35983"/>
          <a:ext cx="940594" cy="273844"/>
        </a:xfrm>
        <a:prstGeom prst="rect">
          <a:avLst/>
        </a:prstGeom>
        <a:noFill/>
        <a:ln w="9525">
          <a:noFill/>
          <a:miter lim="800000"/>
          <a:headEnd/>
          <a:tailEnd/>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3</xdr:col>
      <xdr:colOff>81492</xdr:colOff>
      <xdr:row>0</xdr:row>
      <xdr:rowOff>46566</xdr:rowOff>
    </xdr:from>
    <xdr:ext cx="940594" cy="273844"/>
    <xdr:pic>
      <xdr:nvPicPr>
        <xdr:cNvPr id="2" name="Picture" descr="logo-para-relatorios.png"/>
        <xdr:cNvPicPr/>
      </xdr:nvPicPr>
      <xdr:blipFill rotWithShape="1">
        <a:blip xmlns:r="http://schemas.openxmlformats.org/officeDocument/2006/relationships" r:embed="rId1" cstate="print"/>
        <a:srcRect l="20798" t="9201" r="74033" b="67792"/>
        <a:stretch/>
      </xdr:blipFill>
      <xdr:spPr bwMode="auto">
        <a:xfrm>
          <a:off x="2483909" y="46566"/>
          <a:ext cx="940594" cy="273844"/>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app.cidades.gov.br/serieHistorica/"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3.bcb.gov.br/sgspub/consultarvalores/consultarValoresSeries.do?method=consultarSeries&amp;series=43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90" zoomScaleNormal="90" workbookViewId="0">
      <selection activeCell="E19" sqref="E19"/>
    </sheetView>
  </sheetViews>
  <sheetFormatPr defaultRowHeight="15" x14ac:dyDescent="0.25"/>
  <cols>
    <col min="2" max="2" width="53.42578125" bestFit="1" customWidth="1"/>
    <col min="3" max="3" width="16" style="72" customWidth="1"/>
    <col min="4" max="4" width="10.7109375" style="72" bestFit="1" customWidth="1"/>
    <col min="5" max="5" width="165.7109375" style="85" customWidth="1"/>
    <col min="6" max="7" width="9.140625" style="72"/>
  </cols>
  <sheetData>
    <row r="1" spans="1:7" ht="15.75" x14ac:dyDescent="0.25">
      <c r="A1" s="1" t="s">
        <v>0</v>
      </c>
      <c r="C1"/>
      <c r="D1"/>
      <c r="E1"/>
      <c r="F1"/>
      <c r="G1"/>
    </row>
    <row r="2" spans="1:7" ht="15.75" x14ac:dyDescent="0.25">
      <c r="A2" s="1" t="s">
        <v>1</v>
      </c>
      <c r="C2"/>
      <c r="D2"/>
      <c r="E2"/>
      <c r="F2"/>
      <c r="G2"/>
    </row>
    <row r="3" spans="1:7" ht="15.75" x14ac:dyDescent="0.25">
      <c r="A3" s="3" t="s">
        <v>217</v>
      </c>
      <c r="C3"/>
      <c r="D3"/>
      <c r="E3"/>
      <c r="F3"/>
      <c r="G3"/>
    </row>
    <row r="4" spans="1:7" ht="15.75" x14ac:dyDescent="0.25">
      <c r="A4" s="3" t="s">
        <v>216</v>
      </c>
    </row>
    <row r="5" spans="1:7" ht="15.75" x14ac:dyDescent="0.25">
      <c r="A5" s="3"/>
    </row>
    <row r="6" spans="1:7" ht="15.75" thickBot="1" x14ac:dyDescent="0.3">
      <c r="B6" s="73" t="s">
        <v>101</v>
      </c>
      <c r="C6" s="73" t="s">
        <v>245</v>
      </c>
      <c r="D6" s="73" t="s">
        <v>247</v>
      </c>
      <c r="E6" s="83" t="s">
        <v>244</v>
      </c>
    </row>
    <row r="7" spans="1:7" ht="15.75" thickTop="1" x14ac:dyDescent="0.25">
      <c r="A7" s="20"/>
      <c r="B7" s="75" t="s">
        <v>2</v>
      </c>
      <c r="C7" s="77" t="s">
        <v>300</v>
      </c>
      <c r="D7" s="77" t="s">
        <v>266</v>
      </c>
      <c r="E7" s="79" t="s">
        <v>289</v>
      </c>
      <c r="F7" s="10"/>
    </row>
    <row r="8" spans="1:7" x14ac:dyDescent="0.25">
      <c r="A8" s="20"/>
      <c r="B8" s="75" t="s">
        <v>3</v>
      </c>
      <c r="C8" s="77" t="s">
        <v>301</v>
      </c>
      <c r="D8" s="77" t="s">
        <v>266</v>
      </c>
      <c r="E8" s="79" t="s">
        <v>290</v>
      </c>
      <c r="F8" s="10"/>
    </row>
    <row r="9" spans="1:7" x14ac:dyDescent="0.25">
      <c r="A9" s="20"/>
      <c r="B9" s="75" t="s">
        <v>4</v>
      </c>
      <c r="C9" s="77" t="s">
        <v>301</v>
      </c>
      <c r="D9" s="77" t="s">
        <v>266</v>
      </c>
      <c r="E9" s="79" t="s">
        <v>293</v>
      </c>
      <c r="F9" s="10"/>
    </row>
    <row r="10" spans="1:7" x14ac:dyDescent="0.25">
      <c r="A10" s="20"/>
      <c r="B10" s="75" t="s">
        <v>5</v>
      </c>
      <c r="C10" s="77" t="s">
        <v>300</v>
      </c>
      <c r="D10" s="77" t="s">
        <v>266</v>
      </c>
      <c r="E10" s="79" t="s">
        <v>295</v>
      </c>
      <c r="F10" s="10"/>
    </row>
    <row r="11" spans="1:7" x14ac:dyDescent="0.25">
      <c r="A11" s="20"/>
      <c r="B11" s="75" t="s">
        <v>6</v>
      </c>
      <c r="C11" s="77" t="s">
        <v>300</v>
      </c>
      <c r="D11" s="77" t="s">
        <v>266</v>
      </c>
      <c r="E11" s="79" t="s">
        <v>291</v>
      </c>
      <c r="F11" s="10"/>
    </row>
    <row r="12" spans="1:7" x14ac:dyDescent="0.25">
      <c r="A12" s="20"/>
      <c r="B12" s="75" t="s">
        <v>7</v>
      </c>
      <c r="C12" s="77" t="s">
        <v>301</v>
      </c>
      <c r="D12" s="77" t="s">
        <v>266</v>
      </c>
      <c r="E12" s="79" t="s">
        <v>294</v>
      </c>
      <c r="F12" s="10"/>
    </row>
    <row r="13" spans="1:7" x14ac:dyDescent="0.25">
      <c r="A13" s="20"/>
      <c r="B13" s="75" t="s">
        <v>8</v>
      </c>
      <c r="C13" s="77" t="s">
        <v>301</v>
      </c>
      <c r="D13" s="77" t="s">
        <v>266</v>
      </c>
      <c r="E13" s="79" t="s">
        <v>296</v>
      </c>
      <c r="F13" s="10"/>
    </row>
    <row r="14" spans="1:7" x14ac:dyDescent="0.25">
      <c r="A14" s="20"/>
      <c r="B14" s="75" t="s">
        <v>9</v>
      </c>
      <c r="C14" s="77" t="s">
        <v>301</v>
      </c>
      <c r="D14" s="77" t="s">
        <v>266</v>
      </c>
      <c r="E14" s="79" t="s">
        <v>292</v>
      </c>
      <c r="F14" s="10"/>
    </row>
    <row r="15" spans="1:7" x14ac:dyDescent="0.25">
      <c r="A15" s="20"/>
      <c r="B15" s="75" t="s">
        <v>124</v>
      </c>
      <c r="C15" s="77" t="s">
        <v>301</v>
      </c>
      <c r="D15" s="77" t="s">
        <v>266</v>
      </c>
      <c r="E15" s="79" t="s">
        <v>297</v>
      </c>
      <c r="F15" s="10"/>
    </row>
    <row r="16" spans="1:7" x14ac:dyDescent="0.25">
      <c r="A16" s="20"/>
      <c r="B16" s="75" t="s">
        <v>125</v>
      </c>
      <c r="C16" s="77" t="s">
        <v>301</v>
      </c>
      <c r="D16" s="77" t="s">
        <v>266</v>
      </c>
      <c r="E16" s="79" t="s">
        <v>298</v>
      </c>
      <c r="F16" s="10"/>
    </row>
    <row r="17" spans="1:6" ht="45" x14ac:dyDescent="0.25">
      <c r="A17" s="20"/>
      <c r="B17" s="75" t="s">
        <v>248</v>
      </c>
      <c r="C17" s="77" t="s">
        <v>249</v>
      </c>
      <c r="D17" s="77" t="s">
        <v>266</v>
      </c>
      <c r="E17" s="79" t="s">
        <v>283</v>
      </c>
      <c r="F17" s="10"/>
    </row>
    <row r="18" spans="1:6" ht="30" x14ac:dyDescent="0.25">
      <c r="A18" s="20"/>
      <c r="B18" s="75" t="s">
        <v>250</v>
      </c>
      <c r="C18" s="77" t="s">
        <v>249</v>
      </c>
      <c r="D18" s="77" t="s">
        <v>266</v>
      </c>
      <c r="E18" s="79" t="s">
        <v>282</v>
      </c>
      <c r="F18" s="10"/>
    </row>
    <row r="19" spans="1:6" ht="75" x14ac:dyDescent="0.25">
      <c r="A19" s="20"/>
      <c r="B19" s="75" t="s">
        <v>251</v>
      </c>
      <c r="C19" s="77" t="s">
        <v>249</v>
      </c>
      <c r="D19" s="77" t="s">
        <v>266</v>
      </c>
      <c r="E19" s="79" t="s">
        <v>287</v>
      </c>
      <c r="F19" s="10"/>
    </row>
    <row r="20" spans="1:6" x14ac:dyDescent="0.25">
      <c r="A20" s="20"/>
      <c r="B20" s="75" t="s">
        <v>281</v>
      </c>
      <c r="C20" s="77" t="s">
        <v>253</v>
      </c>
      <c r="D20" s="77" t="s">
        <v>266</v>
      </c>
      <c r="E20" s="79" t="s">
        <v>280</v>
      </c>
      <c r="F20" s="10"/>
    </row>
    <row r="21" spans="1:6" x14ac:dyDescent="0.25">
      <c r="A21" s="20"/>
      <c r="B21" s="75" t="s">
        <v>252</v>
      </c>
      <c r="C21" s="77" t="s">
        <v>253</v>
      </c>
      <c r="D21" s="77" t="s">
        <v>266</v>
      </c>
      <c r="E21" s="79" t="s">
        <v>285</v>
      </c>
      <c r="F21" s="10"/>
    </row>
    <row r="22" spans="1:6" ht="45" x14ac:dyDescent="0.25">
      <c r="A22" s="20"/>
      <c r="B22" s="75" t="s">
        <v>267</v>
      </c>
      <c r="C22" s="77" t="s">
        <v>249</v>
      </c>
      <c r="D22" s="77" t="s">
        <v>266</v>
      </c>
      <c r="E22" s="79" t="s">
        <v>286</v>
      </c>
      <c r="F22" s="10"/>
    </row>
    <row r="23" spans="1:6" ht="30" x14ac:dyDescent="0.25">
      <c r="A23" s="20"/>
      <c r="B23" s="75" t="s">
        <v>256</v>
      </c>
      <c r="C23" s="77" t="s">
        <v>254</v>
      </c>
      <c r="D23" s="77" t="s">
        <v>266</v>
      </c>
      <c r="E23" s="79" t="s">
        <v>271</v>
      </c>
      <c r="F23" s="10"/>
    </row>
    <row r="24" spans="1:6" x14ac:dyDescent="0.25">
      <c r="A24" s="20"/>
      <c r="B24" s="75" t="s">
        <v>239</v>
      </c>
      <c r="C24" s="77" t="s">
        <v>254</v>
      </c>
      <c r="D24" s="77" t="s">
        <v>275</v>
      </c>
      <c r="E24" s="79" t="s">
        <v>304</v>
      </c>
      <c r="F24" s="10"/>
    </row>
    <row r="25" spans="1:6" ht="30" x14ac:dyDescent="0.25">
      <c r="A25" s="20"/>
      <c r="B25" s="75" t="s">
        <v>257</v>
      </c>
      <c r="C25" s="77" t="s">
        <v>254</v>
      </c>
      <c r="D25" s="77" t="s">
        <v>266</v>
      </c>
      <c r="E25" s="79" t="s">
        <v>272</v>
      </c>
      <c r="F25" s="10"/>
    </row>
    <row r="26" spans="1:6" ht="30" x14ac:dyDescent="0.25">
      <c r="A26" s="20"/>
      <c r="B26" s="75" t="s">
        <v>258</v>
      </c>
      <c r="C26" s="77" t="s">
        <v>254</v>
      </c>
      <c r="D26" s="77" t="s">
        <v>266</v>
      </c>
      <c r="E26" s="79" t="s">
        <v>273</v>
      </c>
      <c r="F26" s="10"/>
    </row>
    <row r="27" spans="1:6" ht="30" x14ac:dyDescent="0.25">
      <c r="A27" s="20"/>
      <c r="B27" s="75" t="s">
        <v>259</v>
      </c>
      <c r="C27" s="77" t="s">
        <v>254</v>
      </c>
      <c r="D27" s="77" t="s">
        <v>266</v>
      </c>
      <c r="E27" s="79" t="s">
        <v>274</v>
      </c>
      <c r="F27" s="10"/>
    </row>
    <row r="28" spans="1:6" x14ac:dyDescent="0.25">
      <c r="A28" s="20"/>
      <c r="B28" s="75" t="s">
        <v>238</v>
      </c>
      <c r="C28" s="77" t="s">
        <v>254</v>
      </c>
      <c r="D28" s="77" t="s">
        <v>275</v>
      </c>
      <c r="E28" s="79" t="s">
        <v>303</v>
      </c>
      <c r="F28" s="10"/>
    </row>
    <row r="29" spans="1:6" ht="30" x14ac:dyDescent="0.25">
      <c r="A29" s="20"/>
      <c r="B29" s="75" t="s">
        <v>260</v>
      </c>
      <c r="C29" s="77" t="s">
        <v>254</v>
      </c>
      <c r="D29" s="77" t="s">
        <v>266</v>
      </c>
      <c r="E29" s="79" t="s">
        <v>284</v>
      </c>
      <c r="F29" s="10"/>
    </row>
    <row r="30" spans="1:6" ht="30" x14ac:dyDescent="0.25">
      <c r="A30" s="20"/>
      <c r="B30" s="75" t="s">
        <v>235</v>
      </c>
      <c r="C30" s="77"/>
      <c r="D30" s="77" t="s">
        <v>275</v>
      </c>
      <c r="E30" s="79" t="s">
        <v>305</v>
      </c>
      <c r="F30" s="10"/>
    </row>
    <row r="31" spans="1:6" x14ac:dyDescent="0.25">
      <c r="A31" s="20"/>
      <c r="B31" s="75" t="s">
        <v>261</v>
      </c>
      <c r="C31" s="77" t="s">
        <v>254</v>
      </c>
      <c r="D31" s="77" t="s">
        <v>266</v>
      </c>
      <c r="E31" s="79" t="s">
        <v>276</v>
      </c>
      <c r="F31" s="10"/>
    </row>
    <row r="32" spans="1:6" ht="30" x14ac:dyDescent="0.25">
      <c r="A32" s="20"/>
      <c r="B32" s="75" t="s">
        <v>262</v>
      </c>
      <c r="C32" s="77" t="s">
        <v>254</v>
      </c>
      <c r="D32" s="77" t="s">
        <v>266</v>
      </c>
      <c r="E32" s="79" t="s">
        <v>279</v>
      </c>
      <c r="F32" s="10"/>
    </row>
    <row r="33" spans="1:6" ht="60" x14ac:dyDescent="0.25">
      <c r="A33" s="20"/>
      <c r="B33" s="75" t="s">
        <v>263</v>
      </c>
      <c r="C33" s="77" t="s">
        <v>254</v>
      </c>
      <c r="D33" s="77" t="s">
        <v>266</v>
      </c>
      <c r="E33" s="81" t="s">
        <v>278</v>
      </c>
      <c r="F33" s="10"/>
    </row>
    <row r="34" spans="1:6" x14ac:dyDescent="0.25">
      <c r="A34" s="20"/>
      <c r="B34" s="75" t="s">
        <v>265</v>
      </c>
      <c r="C34" s="77" t="s">
        <v>254</v>
      </c>
      <c r="D34" s="77" t="s">
        <v>266</v>
      </c>
      <c r="E34" s="81" t="s">
        <v>277</v>
      </c>
      <c r="F34" s="10"/>
    </row>
    <row r="35" spans="1:6" ht="30" x14ac:dyDescent="0.25">
      <c r="A35" s="20"/>
      <c r="B35" s="76" t="s">
        <v>264</v>
      </c>
      <c r="C35" s="77" t="s">
        <v>255</v>
      </c>
      <c r="D35" s="77" t="s">
        <v>266</v>
      </c>
      <c r="E35" s="80" t="s">
        <v>288</v>
      </c>
      <c r="F35" s="10"/>
    </row>
    <row r="36" spans="1:6" x14ac:dyDescent="0.25">
      <c r="A36" s="20"/>
      <c r="B36" s="76" t="s">
        <v>220</v>
      </c>
      <c r="C36" s="77" t="s">
        <v>299</v>
      </c>
      <c r="D36" s="77" t="s">
        <v>268</v>
      </c>
      <c r="E36" s="80" t="s">
        <v>302</v>
      </c>
      <c r="F36" s="10"/>
    </row>
    <row r="37" spans="1:6" x14ac:dyDescent="0.25">
      <c r="A37" s="20"/>
      <c r="B37" s="76" t="s">
        <v>228</v>
      </c>
      <c r="C37" s="77" t="s">
        <v>308</v>
      </c>
      <c r="D37" s="82" t="s">
        <v>270</v>
      </c>
      <c r="E37" s="80" t="s">
        <v>306</v>
      </c>
      <c r="F37" s="10"/>
    </row>
    <row r="38" spans="1:6" ht="30.75" thickBot="1" x14ac:dyDescent="0.3">
      <c r="A38" s="20"/>
      <c r="B38" s="87" t="s">
        <v>221</v>
      </c>
      <c r="C38" s="86" t="s">
        <v>308</v>
      </c>
      <c r="D38" s="86" t="s">
        <v>275</v>
      </c>
      <c r="E38" s="88" t="s">
        <v>307</v>
      </c>
      <c r="F38" s="10"/>
    </row>
    <row r="39" spans="1:6" x14ac:dyDescent="0.25">
      <c r="C39" s="78"/>
      <c r="D39" s="78"/>
      <c r="E39" s="84"/>
    </row>
    <row r="40" spans="1:6" x14ac:dyDescent="0.25">
      <c r="C40" s="78"/>
      <c r="D40" s="78"/>
      <c r="E40" s="84"/>
    </row>
    <row r="41" spans="1:6" x14ac:dyDescent="0.25">
      <c r="C41" s="78"/>
      <c r="D41" s="78"/>
      <c r="E41" s="84"/>
    </row>
  </sheetData>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7"/>
  <sheetViews>
    <sheetView showGridLines="0" topLeftCell="T1" zoomScale="90" zoomScaleNormal="90" workbookViewId="0">
      <selection activeCell="X12" sqref="X12"/>
    </sheetView>
  </sheetViews>
  <sheetFormatPr defaultColWidth="31.42578125" defaultRowHeight="15" x14ac:dyDescent="0.25"/>
  <cols>
    <col min="1" max="1" width="24.7109375" customWidth="1"/>
    <col min="2" max="2" width="14.28515625" bestFit="1" customWidth="1"/>
    <col min="3" max="3" width="6.85546875" bestFit="1" customWidth="1"/>
    <col min="4" max="5" width="19" customWidth="1"/>
    <col min="6" max="6" width="42.140625" customWidth="1"/>
    <col min="7" max="7" width="11" customWidth="1"/>
    <col min="8" max="8" width="12" customWidth="1"/>
    <col min="9" max="9" width="14.5703125" customWidth="1"/>
    <col min="10" max="10" width="29.85546875" customWidth="1"/>
    <col min="11" max="11" width="31.42578125" customWidth="1"/>
    <col min="12" max="12" width="32" customWidth="1"/>
    <col min="13" max="18" width="31.42578125" customWidth="1"/>
  </cols>
  <sheetData>
    <row r="1" spans="1:29" ht="15.75" x14ac:dyDescent="0.25">
      <c r="A1" s="1" t="s">
        <v>0</v>
      </c>
    </row>
    <row r="2" spans="1:29" ht="15.75" x14ac:dyDescent="0.25">
      <c r="A2" s="1" t="s">
        <v>1</v>
      </c>
    </row>
    <row r="3" spans="1:29" ht="15.75" x14ac:dyDescent="0.25">
      <c r="A3" s="3" t="s">
        <v>217</v>
      </c>
    </row>
    <row r="4" spans="1:29" ht="15.75" x14ac:dyDescent="0.25">
      <c r="A4" s="3" t="s">
        <v>216</v>
      </c>
    </row>
    <row r="5" spans="1:29" ht="15.75" x14ac:dyDescent="0.25">
      <c r="A5" s="3"/>
    </row>
    <row r="6" spans="1:29" ht="15.75" x14ac:dyDescent="0.25">
      <c r="A6" s="3" t="s">
        <v>219</v>
      </c>
    </row>
    <row r="7" spans="1:29" ht="15.75" x14ac:dyDescent="0.25">
      <c r="A7" s="9" t="s">
        <v>218</v>
      </c>
    </row>
    <row r="8" spans="1:29" ht="15.75" x14ac:dyDescent="0.25">
      <c r="A8" s="2"/>
      <c r="D8" s="65" t="s">
        <v>226</v>
      </c>
    </row>
    <row r="9" spans="1:29" ht="11.25" customHeight="1" x14ac:dyDescent="0.25">
      <c r="A9" s="3"/>
    </row>
    <row r="10" spans="1:29" ht="15.75" x14ac:dyDescent="0.25">
      <c r="A10" s="2"/>
      <c r="D10" s="41" t="s">
        <v>241</v>
      </c>
      <c r="E10" t="s">
        <v>227</v>
      </c>
    </row>
    <row r="11" spans="1:29" x14ac:dyDescent="0.25">
      <c r="D11" s="63"/>
      <c r="E11" t="s">
        <v>242</v>
      </c>
    </row>
    <row r="12" spans="1:29" x14ac:dyDescent="0.25">
      <c r="Y12" s="70"/>
    </row>
    <row r="13" spans="1:29" x14ac:dyDescent="0.25">
      <c r="Y13" s="70"/>
    </row>
    <row r="14" spans="1:29" ht="45" x14ac:dyDescent="0.25">
      <c r="A14" s="7" t="s">
        <v>2</v>
      </c>
      <c r="B14" s="7" t="s">
        <v>3</v>
      </c>
      <c r="C14" s="7" t="s">
        <v>4</v>
      </c>
      <c r="D14" s="7" t="s">
        <v>5</v>
      </c>
      <c r="E14" s="7" t="s">
        <v>6</v>
      </c>
      <c r="F14" s="7" t="s">
        <v>7</v>
      </c>
      <c r="G14" s="7" t="s">
        <v>8</v>
      </c>
      <c r="H14" s="7" t="s">
        <v>9</v>
      </c>
      <c r="I14" s="7" t="s">
        <v>124</v>
      </c>
      <c r="J14" s="7" t="s">
        <v>125</v>
      </c>
      <c r="K14" s="8" t="s">
        <v>10</v>
      </c>
      <c r="L14" s="8" t="s">
        <v>11</v>
      </c>
      <c r="M14" s="8" t="s">
        <v>12</v>
      </c>
      <c r="N14" s="8" t="s">
        <v>224</v>
      </c>
      <c r="O14" s="8" t="s">
        <v>13</v>
      </c>
      <c r="P14" s="8" t="s">
        <v>14</v>
      </c>
      <c r="Q14" s="8" t="s">
        <v>15</v>
      </c>
      <c r="R14" s="62" t="s">
        <v>239</v>
      </c>
      <c r="S14" s="8" t="s">
        <v>16</v>
      </c>
      <c r="T14" s="8" t="s">
        <v>17</v>
      </c>
      <c r="U14" s="8" t="s">
        <v>18</v>
      </c>
      <c r="V14" s="62" t="s">
        <v>238</v>
      </c>
      <c r="W14" s="8" t="s">
        <v>19</v>
      </c>
      <c r="X14" s="62" t="s">
        <v>235</v>
      </c>
      <c r="Y14" s="8" t="s">
        <v>20</v>
      </c>
      <c r="Z14" s="8" t="s">
        <v>21</v>
      </c>
      <c r="AA14" s="8" t="s">
        <v>22</v>
      </c>
      <c r="AB14" s="8" t="s">
        <v>23</v>
      </c>
      <c r="AC14" s="8" t="s">
        <v>222</v>
      </c>
    </row>
    <row r="15" spans="1:29" x14ac:dyDescent="0.25">
      <c r="A15" s="7" t="s">
        <v>24</v>
      </c>
      <c r="B15" s="7" t="s">
        <v>25</v>
      </c>
      <c r="C15" s="7" t="s">
        <v>26</v>
      </c>
      <c r="D15" s="7" t="s">
        <v>27</v>
      </c>
      <c r="E15" s="7" t="s">
        <v>28</v>
      </c>
      <c r="F15" s="7" t="s">
        <v>29</v>
      </c>
      <c r="G15" s="7" t="s">
        <v>30</v>
      </c>
      <c r="H15" s="7" t="s">
        <v>31</v>
      </c>
      <c r="I15" s="7" t="s">
        <v>32</v>
      </c>
      <c r="J15" s="7" t="s">
        <v>33</v>
      </c>
      <c r="K15" s="8" t="s">
        <v>34</v>
      </c>
      <c r="L15" s="8" t="s">
        <v>35</v>
      </c>
      <c r="M15" s="8" t="s">
        <v>36</v>
      </c>
      <c r="N15" s="8" t="s">
        <v>225</v>
      </c>
      <c r="O15" s="8" t="s">
        <v>37</v>
      </c>
      <c r="P15" s="8" t="s">
        <v>38</v>
      </c>
      <c r="Q15" s="8" t="s">
        <v>240</v>
      </c>
      <c r="R15" s="62" t="s">
        <v>39</v>
      </c>
      <c r="S15" s="8" t="s">
        <v>40</v>
      </c>
      <c r="T15" s="8" t="s">
        <v>41</v>
      </c>
      <c r="U15" s="8" t="s">
        <v>237</v>
      </c>
      <c r="V15" s="62" t="s">
        <v>42</v>
      </c>
      <c r="W15" s="8" t="s">
        <v>43</v>
      </c>
      <c r="X15" s="62" t="s">
        <v>236</v>
      </c>
      <c r="Y15" s="8" t="s">
        <v>44</v>
      </c>
      <c r="Z15" s="8" t="s">
        <v>45</v>
      </c>
      <c r="AA15" s="8" t="s">
        <v>46</v>
      </c>
      <c r="AB15" s="39" t="s">
        <v>47</v>
      </c>
      <c r="AC15" s="39" t="s">
        <v>223</v>
      </c>
    </row>
    <row r="16" spans="1:29" x14ac:dyDescent="0.25">
      <c r="A16" s="10">
        <v>120040</v>
      </c>
      <c r="B16" s="10" t="s">
        <v>126</v>
      </c>
      <c r="C16" s="10" t="s">
        <v>127</v>
      </c>
      <c r="D16" s="10">
        <v>2014</v>
      </c>
      <c r="E16" s="10">
        <v>12004000</v>
      </c>
      <c r="F16" s="11" t="s">
        <v>128</v>
      </c>
      <c r="G16" s="10" t="s">
        <v>129</v>
      </c>
      <c r="H16" s="10" t="s">
        <v>51</v>
      </c>
      <c r="I16" s="10" t="s">
        <v>52</v>
      </c>
      <c r="J16" s="10" t="s">
        <v>130</v>
      </c>
      <c r="K16" s="12">
        <v>53533.760000000002</v>
      </c>
      <c r="L16" s="12">
        <v>22898.73</v>
      </c>
      <c r="M16" s="10">
        <v>0</v>
      </c>
      <c r="N16" s="13">
        <v>98006</v>
      </c>
      <c r="O16" s="13">
        <v>22590</v>
      </c>
      <c r="P16" s="12">
        <v>3880.14</v>
      </c>
      <c r="Q16" s="12">
        <v>18720725.07</v>
      </c>
      <c r="R16" s="63">
        <f>Q16*VLOOKUP($C16,Rais!$C$10:$I$38,MATCH(Snis!$D16,Rais!$C$10:$I$10,0),0)</f>
        <v>22616577.308200188</v>
      </c>
      <c r="S16" s="12">
        <v>9026663.3100000005</v>
      </c>
      <c r="T16" s="12">
        <v>8241777.0800000001</v>
      </c>
      <c r="U16" s="12">
        <v>9464584.9800000004</v>
      </c>
      <c r="V16" s="63">
        <f>U16*VLOOKUP($C16,Rais!$C$10:$I$38,MATCH(Snis!$D16,Rais!$C$10:$I$10,0),0)</f>
        <v>11434200.175997796</v>
      </c>
      <c r="W16" s="12">
        <v>45728290.909999996</v>
      </c>
      <c r="X16" s="63">
        <f>(SUM(Y16,AA16,AB16,V16,T16,S16,R16))/VLOOKUP($D16,IPCA!$G$12:$H$14,2,0)</f>
        <v>51319217.874197982</v>
      </c>
      <c r="Y16" s="10">
        <v>0</v>
      </c>
      <c r="Z16" s="12">
        <v>274540.46999999997</v>
      </c>
      <c r="AA16" s="10">
        <v>0</v>
      </c>
      <c r="AB16" s="10">
        <v>0</v>
      </c>
      <c r="AC16" s="10">
        <v>70.569999999999993</v>
      </c>
    </row>
    <row r="17" spans="1:29" x14ac:dyDescent="0.25">
      <c r="A17" s="10">
        <v>120040</v>
      </c>
      <c r="B17" s="10" t="s">
        <v>126</v>
      </c>
      <c r="C17" s="10" t="s">
        <v>127</v>
      </c>
      <c r="D17" s="10">
        <v>2013</v>
      </c>
      <c r="E17" s="10">
        <v>12004000</v>
      </c>
      <c r="F17" s="11" t="s">
        <v>128</v>
      </c>
      <c r="G17" s="10" t="s">
        <v>129</v>
      </c>
      <c r="H17" s="10" t="s">
        <v>51</v>
      </c>
      <c r="I17" s="10" t="s">
        <v>52</v>
      </c>
      <c r="J17" s="10" t="s">
        <v>130</v>
      </c>
      <c r="K17" s="12">
        <v>49088.78</v>
      </c>
      <c r="L17" s="12">
        <v>21073.78</v>
      </c>
      <c r="M17" s="10">
        <v>0</v>
      </c>
      <c r="N17" s="13">
        <v>93417</v>
      </c>
      <c r="O17" s="13">
        <v>22262</v>
      </c>
      <c r="P17" s="12">
        <v>3728.55</v>
      </c>
      <c r="Q17" s="12">
        <v>20310767.739999998</v>
      </c>
      <c r="R17" s="63">
        <f>Q17*VLOOKUP($C17,Rais!$C$10:$I$38,MATCH(Snis!$D17,Rais!$C$10:$I$10,0),0)</f>
        <v>24998763.700466629</v>
      </c>
      <c r="S17" s="12">
        <v>10144314.380000001</v>
      </c>
      <c r="T17" s="12">
        <v>8585353.0700000003</v>
      </c>
      <c r="U17" s="12">
        <v>9099880.9399999995</v>
      </c>
      <c r="V17" s="63">
        <f>U17*VLOOKUP($C17,Rais!$C$10:$I$38,MATCH(Snis!$D17,Rais!$C$10:$I$10,0),0)</f>
        <v>11200254.772911904</v>
      </c>
      <c r="W17" s="12">
        <v>51921268.829999998</v>
      </c>
      <c r="X17" s="63">
        <f>(SUM(Y17,AA17,AB17,V17,T17,S17,R17))/VLOOKUP($D17,IPCA!$G$12:$H$14,2,0)</f>
        <v>62242256.75588654</v>
      </c>
      <c r="Y17" s="10">
        <v>0</v>
      </c>
      <c r="Z17" s="12">
        <v>215464.29</v>
      </c>
      <c r="AA17" s="12">
        <v>3565488.41</v>
      </c>
      <c r="AB17" s="10">
        <v>0</v>
      </c>
      <c r="AC17" s="10">
        <v>69.87</v>
      </c>
    </row>
    <row r="18" spans="1:29" x14ac:dyDescent="0.25">
      <c r="A18" s="10">
        <v>120040</v>
      </c>
      <c r="B18" s="10" t="s">
        <v>126</v>
      </c>
      <c r="C18" s="10" t="s">
        <v>127</v>
      </c>
      <c r="D18" s="10">
        <v>2012</v>
      </c>
      <c r="E18" s="10">
        <v>12004000</v>
      </c>
      <c r="F18" s="11" t="s">
        <v>128</v>
      </c>
      <c r="G18" s="10" t="s">
        <v>129</v>
      </c>
      <c r="H18" s="10" t="s">
        <v>51</v>
      </c>
      <c r="I18" s="10" t="s">
        <v>52</v>
      </c>
      <c r="J18" s="10" t="s">
        <v>130</v>
      </c>
      <c r="K18" s="12">
        <v>46833.29</v>
      </c>
      <c r="L18" s="12">
        <v>18367.37</v>
      </c>
      <c r="M18" s="10">
        <v>0</v>
      </c>
      <c r="N18" s="13">
        <v>98557</v>
      </c>
      <c r="O18" s="13">
        <v>21737</v>
      </c>
      <c r="P18" s="12">
        <v>3644.85</v>
      </c>
      <c r="Q18" s="12">
        <v>25750553.18</v>
      </c>
      <c r="R18" s="63">
        <f>Q18*VLOOKUP($C18,Rais!$C$10:$I$38,MATCH(Snis!$D18,Rais!$C$10:$I$10,0),0)</f>
        <v>30085573.752810311</v>
      </c>
      <c r="S18" s="12">
        <v>6168582.1200000001</v>
      </c>
      <c r="T18" s="12">
        <v>8020843.5</v>
      </c>
      <c r="U18" s="12">
        <v>28580570.890000001</v>
      </c>
      <c r="V18" s="63">
        <f>U18*VLOOKUP($C18,Rais!$C$10:$I$38,MATCH(Snis!$D18,Rais!$C$10:$I$10,0),0)</f>
        <v>33392015.596634202</v>
      </c>
      <c r="W18" s="12">
        <v>68599338.650000006</v>
      </c>
      <c r="X18" s="63">
        <f>(SUM(Y18,AA18,AB18,V18,T18,S18,R18))/VLOOKUP($D18,IPCA!$G$12:$H$14,2,0)</f>
        <v>87528533.514556155</v>
      </c>
      <c r="Y18" s="10">
        <v>0</v>
      </c>
      <c r="Z18" s="12">
        <v>78788.960000000006</v>
      </c>
      <c r="AA18" s="10">
        <v>0</v>
      </c>
      <c r="AB18" s="10">
        <v>0</v>
      </c>
      <c r="AC18" s="10">
        <v>60.58</v>
      </c>
    </row>
    <row r="19" spans="1:29" x14ac:dyDescent="0.25">
      <c r="A19" s="10">
        <v>270430</v>
      </c>
      <c r="B19" s="10" t="s">
        <v>131</v>
      </c>
      <c r="C19" s="10" t="s">
        <v>132</v>
      </c>
      <c r="D19" s="10">
        <v>2014</v>
      </c>
      <c r="E19" s="10">
        <v>27043000</v>
      </c>
      <c r="F19" s="11" t="s">
        <v>133</v>
      </c>
      <c r="G19" s="10" t="s">
        <v>134</v>
      </c>
      <c r="H19" s="10" t="s">
        <v>51</v>
      </c>
      <c r="I19" s="10" t="s">
        <v>52</v>
      </c>
      <c r="J19" s="10" t="s">
        <v>53</v>
      </c>
      <c r="K19" s="12">
        <v>152163.22</v>
      </c>
      <c r="L19" s="12">
        <v>108098.5</v>
      </c>
      <c r="M19" s="12">
        <v>43679.75</v>
      </c>
      <c r="N19" s="13">
        <v>454246</v>
      </c>
      <c r="O19" s="13">
        <v>84560</v>
      </c>
      <c r="P19" s="12">
        <v>11602.97</v>
      </c>
      <c r="Q19" s="12">
        <v>114704098.23</v>
      </c>
      <c r="R19" s="63">
        <f>Q19*VLOOKUP($C19,Rais!$C$10:$I$38,MATCH(Snis!$D19,Rais!$C$10:$I$10,0),0)</f>
        <v>153543108.68194267</v>
      </c>
      <c r="S19" s="12">
        <v>2523834.7999999998</v>
      </c>
      <c r="T19" s="12">
        <v>36884391.950000003</v>
      </c>
      <c r="U19" s="12">
        <v>85228724.060000002</v>
      </c>
      <c r="V19" s="63">
        <f>U19*VLOOKUP($C19,Rais!$C$10:$I$38,MATCH(Snis!$D19,Rais!$C$10:$I$10,0),0)</f>
        <v>114087320.70695329</v>
      </c>
      <c r="W19" s="12">
        <v>250507412.58000001</v>
      </c>
      <c r="X19" s="63">
        <f>(SUM(Y19,AA19,AB19,V19,T19,S19,R19))/VLOOKUP($D19,IPCA!$G$12:$H$14,2,0)</f>
        <v>308905614.46889597</v>
      </c>
      <c r="Y19" s="10">
        <v>0</v>
      </c>
      <c r="Z19" s="12">
        <v>9299405.2100000009</v>
      </c>
      <c r="AA19" s="12">
        <v>1866958.33</v>
      </c>
      <c r="AB19" s="10">
        <v>0</v>
      </c>
      <c r="AC19" s="10">
        <v>90.48</v>
      </c>
    </row>
    <row r="20" spans="1:29" x14ac:dyDescent="0.25">
      <c r="A20" s="10">
        <v>270430</v>
      </c>
      <c r="B20" s="10" t="s">
        <v>131</v>
      </c>
      <c r="C20" s="10" t="s">
        <v>132</v>
      </c>
      <c r="D20" s="10">
        <v>2013</v>
      </c>
      <c r="E20" s="10">
        <v>27043000</v>
      </c>
      <c r="F20" s="11" t="s">
        <v>133</v>
      </c>
      <c r="G20" s="10" t="s">
        <v>134</v>
      </c>
      <c r="H20" s="10" t="s">
        <v>51</v>
      </c>
      <c r="I20" s="10" t="s">
        <v>52</v>
      </c>
      <c r="J20" s="10" t="s">
        <v>53</v>
      </c>
      <c r="K20" s="12">
        <v>150338.26</v>
      </c>
      <c r="L20" s="12">
        <v>98224.09</v>
      </c>
      <c r="M20" s="12">
        <v>38884.57</v>
      </c>
      <c r="N20" s="13">
        <v>441510</v>
      </c>
      <c r="O20" s="13">
        <v>83306</v>
      </c>
      <c r="P20" s="12">
        <v>11994.59</v>
      </c>
      <c r="Q20" s="12">
        <v>87211638.370000005</v>
      </c>
      <c r="R20" s="63">
        <f>Q20*VLOOKUP($C20,Rais!$C$10:$I$38,MATCH(Snis!$D20,Rais!$C$10:$I$10,0),0)</f>
        <v>114647791.71442676</v>
      </c>
      <c r="S20" s="12">
        <v>1563166.37</v>
      </c>
      <c r="T20" s="12">
        <v>35382983.939999998</v>
      </c>
      <c r="U20" s="12">
        <v>66001495.049999997</v>
      </c>
      <c r="V20" s="63">
        <f>U20*VLOOKUP($C20,Rais!$C$10:$I$38,MATCH(Snis!$D20,Rais!$C$10:$I$10,0),0)</f>
        <v>86765090.058623657</v>
      </c>
      <c r="W20" s="12">
        <v>200774061.11000001</v>
      </c>
      <c r="X20" s="63">
        <f>(SUM(Y20,AA20,AB20,V20,T20,S20,R20))/VLOOKUP($D20,IPCA!$G$12:$H$14,2,0)</f>
        <v>257030730.0319474</v>
      </c>
      <c r="Y20" s="10">
        <v>0</v>
      </c>
      <c r="Z20" s="12">
        <v>7420865.9299999997</v>
      </c>
      <c r="AA20" s="12">
        <v>3193911.45</v>
      </c>
      <c r="AB20" s="10">
        <v>0</v>
      </c>
      <c r="AC20" s="10">
        <v>91.06</v>
      </c>
    </row>
    <row r="21" spans="1:29" x14ac:dyDescent="0.25">
      <c r="A21" s="10">
        <v>270430</v>
      </c>
      <c r="B21" s="10" t="s">
        <v>131</v>
      </c>
      <c r="C21" s="10" t="s">
        <v>132</v>
      </c>
      <c r="D21" s="10">
        <v>2012</v>
      </c>
      <c r="E21" s="10">
        <v>27043000</v>
      </c>
      <c r="F21" s="11" t="s">
        <v>133</v>
      </c>
      <c r="G21" s="10" t="s">
        <v>134</v>
      </c>
      <c r="H21" s="10" t="s">
        <v>51</v>
      </c>
      <c r="I21" s="10" t="s">
        <v>52</v>
      </c>
      <c r="J21" s="10" t="s">
        <v>53</v>
      </c>
      <c r="K21" s="12">
        <v>151484.93</v>
      </c>
      <c r="L21" s="12">
        <v>97516.45</v>
      </c>
      <c r="M21" s="10">
        <v>0</v>
      </c>
      <c r="N21" s="13">
        <v>430298</v>
      </c>
      <c r="O21" s="13">
        <v>82102</v>
      </c>
      <c r="P21" s="12">
        <v>26477.78</v>
      </c>
      <c r="Q21" s="12">
        <v>81352047.290000007</v>
      </c>
      <c r="R21" s="63">
        <f>Q21*VLOOKUP($C21,Rais!$C$10:$I$38,MATCH(Snis!$D21,Rais!$C$10:$I$10,0),0)</f>
        <v>105530100.60922</v>
      </c>
      <c r="S21" s="12">
        <v>1536345.48</v>
      </c>
      <c r="T21" s="12">
        <v>39335782.539999999</v>
      </c>
      <c r="U21" s="12">
        <v>30778755.870000001</v>
      </c>
      <c r="V21" s="63">
        <f>U21*VLOOKUP($C21,Rais!$C$10:$I$38,MATCH(Snis!$D21,Rais!$C$10:$I$10,0),0)</f>
        <v>39926287.189910509</v>
      </c>
      <c r="W21" s="12">
        <v>175433196.03</v>
      </c>
      <c r="X21" s="63">
        <f>(SUM(Y21,AA21,AB21,V21,T21,S21,R21))/VLOOKUP($D21,IPCA!$G$12:$H$14,2,0)</f>
        <v>215563241.92237055</v>
      </c>
      <c r="Y21" s="10">
        <v>0</v>
      </c>
      <c r="Z21" s="12">
        <v>17482257.859999999</v>
      </c>
      <c r="AA21" s="12">
        <v>4948006.99</v>
      </c>
      <c r="AB21" s="10">
        <v>0</v>
      </c>
      <c r="AC21" s="10">
        <v>93.31</v>
      </c>
    </row>
    <row r="22" spans="1:29" x14ac:dyDescent="0.25">
      <c r="A22" s="10">
        <v>130260</v>
      </c>
      <c r="B22" s="10" t="s">
        <v>135</v>
      </c>
      <c r="C22" s="10" t="s">
        <v>136</v>
      </c>
      <c r="D22" s="10">
        <v>2014</v>
      </c>
      <c r="E22" s="10">
        <v>13026000</v>
      </c>
      <c r="F22" s="11" t="s">
        <v>137</v>
      </c>
      <c r="G22" s="10" t="s">
        <v>138</v>
      </c>
      <c r="H22" s="10" t="s">
        <v>51</v>
      </c>
      <c r="I22" s="10" t="s">
        <v>54</v>
      </c>
      <c r="J22" s="10" t="s">
        <v>53</v>
      </c>
      <c r="K22" s="12">
        <v>19003.25</v>
      </c>
      <c r="L22" s="12">
        <v>6444.02</v>
      </c>
      <c r="M22" s="10">
        <v>0</v>
      </c>
      <c r="N22" s="13">
        <v>26340</v>
      </c>
      <c r="O22" s="10"/>
      <c r="P22" s="10"/>
      <c r="Q22" s="12">
        <v>12434423.949999999</v>
      </c>
      <c r="R22" s="63">
        <f>Q22*VLOOKUP($C22,Rais!$C$10:$I$38,MATCH(Snis!$D22,Rais!$C$10:$I$10,0),0)</f>
        <v>16523286.244881816</v>
      </c>
      <c r="S22" s="12">
        <v>1269259.55</v>
      </c>
      <c r="T22" s="12">
        <v>1490164.78</v>
      </c>
      <c r="U22" s="12">
        <v>1824202.9</v>
      </c>
      <c r="V22" s="63">
        <f>U22*VLOOKUP($C22,Rais!$C$10:$I$38,MATCH(Snis!$D22,Rais!$C$10:$I$10,0),0)</f>
        <v>2424062.9728121436</v>
      </c>
      <c r="W22" s="12">
        <v>18754733.969999999</v>
      </c>
      <c r="X22" s="63">
        <f>(SUM(Y22,AA22,AB22,V22,T22,S22,R22))/VLOOKUP($D22,IPCA!$G$12:$H$14,2,0)</f>
        <v>22992168.307693958</v>
      </c>
      <c r="Y22" s="10">
        <v>0</v>
      </c>
      <c r="Z22" s="12">
        <v>451288.03</v>
      </c>
      <c r="AA22" s="12">
        <v>1285394.76</v>
      </c>
      <c r="AB22" s="10"/>
      <c r="AC22" s="10">
        <v>19.73</v>
      </c>
    </row>
    <row r="23" spans="1:29" x14ac:dyDescent="0.25">
      <c r="A23" s="10">
        <v>130260</v>
      </c>
      <c r="B23" s="10" t="s">
        <v>135</v>
      </c>
      <c r="C23" s="10" t="s">
        <v>136</v>
      </c>
      <c r="D23" s="10">
        <v>2013</v>
      </c>
      <c r="E23" s="10">
        <v>13026000</v>
      </c>
      <c r="F23" s="11" t="s">
        <v>137</v>
      </c>
      <c r="G23" s="10" t="s">
        <v>138</v>
      </c>
      <c r="H23" s="10" t="s">
        <v>51</v>
      </c>
      <c r="I23" s="10" t="s">
        <v>54</v>
      </c>
      <c r="J23" s="10" t="s">
        <v>53</v>
      </c>
      <c r="K23" s="12">
        <v>17615.64</v>
      </c>
      <c r="L23" s="12">
        <v>5695.13</v>
      </c>
      <c r="M23" s="10">
        <v>0</v>
      </c>
      <c r="N23" s="13">
        <v>31339</v>
      </c>
      <c r="O23" s="10"/>
      <c r="P23" s="10"/>
      <c r="Q23" s="12">
        <v>10598800.310000001</v>
      </c>
      <c r="R23" s="63">
        <f>Q23*VLOOKUP($C23,Rais!$C$10:$I$38,MATCH(Snis!$D23,Rais!$C$10:$I$10,0),0)</f>
        <v>13795716.488044055</v>
      </c>
      <c r="S23" s="12">
        <v>757049.3</v>
      </c>
      <c r="T23" s="12">
        <v>1401416.17</v>
      </c>
      <c r="U23" s="12">
        <v>2507984.17</v>
      </c>
      <c r="V23" s="63">
        <f>U23*VLOOKUP($C23,Rais!$C$10:$I$38,MATCH(Snis!$D23,Rais!$C$10:$I$10,0),0)</f>
        <v>3264467.4447897472</v>
      </c>
      <c r="W23" s="12">
        <v>15882692.859999999</v>
      </c>
      <c r="X23" s="63">
        <f>(SUM(Y23,AA23,AB23,V23,T23,S23,R23))/VLOOKUP($D23,IPCA!$G$12:$H$14,2,0)</f>
        <v>20684953.691140469</v>
      </c>
      <c r="Y23" s="10">
        <v>0</v>
      </c>
      <c r="Z23" s="12">
        <v>396737.92</v>
      </c>
      <c r="AA23" s="12">
        <v>220704.99</v>
      </c>
      <c r="AB23" s="10"/>
      <c r="AC23" s="10">
        <v>11.71</v>
      </c>
    </row>
    <row r="24" spans="1:29" x14ac:dyDescent="0.25">
      <c r="A24" s="10">
        <v>130260</v>
      </c>
      <c r="B24" s="10" t="s">
        <v>135</v>
      </c>
      <c r="C24" s="10" t="s">
        <v>136</v>
      </c>
      <c r="D24" s="10">
        <v>2012</v>
      </c>
      <c r="E24" s="10">
        <v>13026000</v>
      </c>
      <c r="F24" s="11" t="s">
        <v>137</v>
      </c>
      <c r="G24" s="10" t="s">
        <v>138</v>
      </c>
      <c r="H24" s="10" t="s">
        <v>51</v>
      </c>
      <c r="I24" s="10" t="s">
        <v>54</v>
      </c>
      <c r="J24" s="10" t="s">
        <v>53</v>
      </c>
      <c r="K24" s="12">
        <v>16427.12</v>
      </c>
      <c r="L24" s="12">
        <v>5517.23</v>
      </c>
      <c r="M24" s="10">
        <v>0</v>
      </c>
      <c r="N24" s="13">
        <v>20762</v>
      </c>
      <c r="O24" s="10"/>
      <c r="P24" s="10"/>
      <c r="Q24" s="12">
        <v>9055148.9499999993</v>
      </c>
      <c r="R24" s="63">
        <f>Q24*VLOOKUP($C24,Rais!$C$10:$I$38,MATCH(Snis!$D24,Rais!$C$10:$I$10,0),0)</f>
        <v>11688785.131947728</v>
      </c>
      <c r="S24" s="12">
        <v>704618.16</v>
      </c>
      <c r="T24" s="12">
        <v>1567693.64</v>
      </c>
      <c r="U24" s="12">
        <v>1447092.4</v>
      </c>
      <c r="V24" s="63">
        <f>U24*VLOOKUP($C24,Rais!$C$10:$I$38,MATCH(Snis!$D24,Rais!$C$10:$I$10,0),0)</f>
        <v>1867970.6124187561</v>
      </c>
      <c r="W24" s="12">
        <v>14163349.810000001</v>
      </c>
      <c r="X24" s="63">
        <f>(SUM(Y24,AA24,AB24,V24,T24,S24,R24))/VLOOKUP($D24,IPCA!$G$12:$H$14,2,0)</f>
        <v>18892335.003573712</v>
      </c>
      <c r="Y24" s="10">
        <v>0</v>
      </c>
      <c r="Z24" s="12">
        <v>454059.23</v>
      </c>
      <c r="AA24" s="12">
        <v>934737.43</v>
      </c>
      <c r="AB24" s="10"/>
      <c r="AC24" s="10">
        <v>3.74</v>
      </c>
    </row>
    <row r="25" spans="1:29" x14ac:dyDescent="0.25">
      <c r="A25" s="10">
        <v>160030</v>
      </c>
      <c r="B25" s="10" t="s">
        <v>139</v>
      </c>
      <c r="C25" s="10" t="s">
        <v>140</v>
      </c>
      <c r="D25" s="10">
        <v>2014</v>
      </c>
      <c r="E25" s="10">
        <v>16003000</v>
      </c>
      <c r="F25" s="11" t="s">
        <v>141</v>
      </c>
      <c r="G25" s="10" t="s">
        <v>142</v>
      </c>
      <c r="H25" s="10" t="s">
        <v>51</v>
      </c>
      <c r="I25" s="10" t="s">
        <v>52</v>
      </c>
      <c r="J25" s="10" t="s">
        <v>53</v>
      </c>
      <c r="K25" s="12">
        <v>59624.46</v>
      </c>
      <c r="L25" s="12">
        <v>12997</v>
      </c>
      <c r="M25" s="10">
        <v>0</v>
      </c>
      <c r="N25" s="13">
        <v>68783</v>
      </c>
      <c r="O25" s="13">
        <v>10999</v>
      </c>
      <c r="P25" s="10">
        <v>749</v>
      </c>
      <c r="Q25" s="12">
        <v>27180405.5</v>
      </c>
      <c r="R25" s="63">
        <f>Q25*VLOOKUP($C25,Rais!$C$10:$I$38,MATCH(Snis!$D25,Rais!$C$10:$I$10,0),0)</f>
        <v>24474264.643349037</v>
      </c>
      <c r="S25" s="12">
        <v>5249993.92</v>
      </c>
      <c r="T25" s="12">
        <v>5401752.3600000003</v>
      </c>
      <c r="U25" s="12">
        <v>8841924.3800000008</v>
      </c>
      <c r="V25" s="63">
        <f>U25*VLOOKUP($C25,Rais!$C$10:$I$38,MATCH(Snis!$D25,Rais!$C$10:$I$10,0),0)</f>
        <v>7961602.9728695499</v>
      </c>
      <c r="W25" s="12">
        <v>50272173.579999998</v>
      </c>
      <c r="X25" s="63">
        <f>(SUM(Y25,AA25,AB25,V25,T25,S25,R25))/VLOOKUP($D25,IPCA!$G$12:$H$14,2,0)</f>
        <v>45287597.856218584</v>
      </c>
      <c r="Y25" s="10">
        <v>0</v>
      </c>
      <c r="Z25" s="12">
        <v>1398113.46</v>
      </c>
      <c r="AA25" s="12">
        <v>2199983.96</v>
      </c>
      <c r="AB25" s="10">
        <v>0</v>
      </c>
      <c r="AC25" s="10">
        <v>22.77</v>
      </c>
    </row>
    <row r="26" spans="1:29" x14ac:dyDescent="0.25">
      <c r="A26" s="10">
        <v>160030</v>
      </c>
      <c r="B26" s="10" t="s">
        <v>139</v>
      </c>
      <c r="C26" s="10" t="s">
        <v>140</v>
      </c>
      <c r="D26" s="10">
        <v>2013</v>
      </c>
      <c r="E26" s="10">
        <v>16003000</v>
      </c>
      <c r="F26" s="11" t="s">
        <v>141</v>
      </c>
      <c r="G26" s="10" t="s">
        <v>142</v>
      </c>
      <c r="H26" s="10" t="s">
        <v>51</v>
      </c>
      <c r="I26" s="10" t="s">
        <v>52</v>
      </c>
      <c r="J26" s="10" t="s">
        <v>53</v>
      </c>
      <c r="K26" s="12">
        <v>79467.87</v>
      </c>
      <c r="L26" s="12">
        <v>18641.509999999998</v>
      </c>
      <c r="M26" s="10">
        <v>0</v>
      </c>
      <c r="N26" s="13">
        <v>70456</v>
      </c>
      <c r="O26" s="13">
        <v>11388</v>
      </c>
      <c r="P26" s="12">
        <v>1049.05</v>
      </c>
      <c r="Q26" s="12">
        <v>24732604.350000001</v>
      </c>
      <c r="R26" s="63">
        <f>Q26*VLOOKUP($C26,Rais!$C$10:$I$38,MATCH(Snis!$D26,Rais!$C$10:$I$10,0),0)</f>
        <v>22529609.81997443</v>
      </c>
      <c r="S26" s="12">
        <v>7398929.7800000003</v>
      </c>
      <c r="T26" s="12">
        <v>142176.57</v>
      </c>
      <c r="U26" s="12">
        <v>10012725.82</v>
      </c>
      <c r="V26" s="63">
        <f>U26*VLOOKUP($C26,Rais!$C$10:$I$38,MATCH(Snis!$D26,Rais!$C$10:$I$10,0),0)</f>
        <v>9120867.4495689943</v>
      </c>
      <c r="W26" s="12">
        <v>56001982.590000004</v>
      </c>
      <c r="X26" s="63">
        <f>(SUM(Y26,AA26,AB26,V26,T26,S26,R26))/VLOOKUP($D26,IPCA!$G$12:$H$14,2,0)</f>
        <v>55161219.617133871</v>
      </c>
      <c r="Y26" s="10">
        <v>0</v>
      </c>
      <c r="Z26" s="12">
        <v>1067589.08</v>
      </c>
      <c r="AA26" s="12">
        <v>12647956.99</v>
      </c>
      <c r="AB26" s="10">
        <v>0</v>
      </c>
      <c r="AC26" s="10">
        <v>22.86</v>
      </c>
    </row>
    <row r="27" spans="1:29" x14ac:dyDescent="0.25">
      <c r="A27" s="10">
        <v>160030</v>
      </c>
      <c r="B27" s="10" t="s">
        <v>139</v>
      </c>
      <c r="C27" s="10" t="s">
        <v>140</v>
      </c>
      <c r="D27" s="10">
        <v>2012</v>
      </c>
      <c r="E27" s="10">
        <v>16003000</v>
      </c>
      <c r="F27" s="11" t="s">
        <v>141</v>
      </c>
      <c r="G27" s="10" t="s">
        <v>142</v>
      </c>
      <c r="H27" s="10" t="s">
        <v>51</v>
      </c>
      <c r="I27" s="10" t="s">
        <v>52</v>
      </c>
      <c r="J27" s="10" t="s">
        <v>53</v>
      </c>
      <c r="K27" s="12">
        <v>70922.31</v>
      </c>
      <c r="L27" s="12">
        <v>18684.509999999998</v>
      </c>
      <c r="M27" s="10">
        <v>0</v>
      </c>
      <c r="N27" s="13">
        <v>69735</v>
      </c>
      <c r="O27" s="13">
        <v>10979</v>
      </c>
      <c r="P27" s="12">
        <v>2279.5100000000002</v>
      </c>
      <c r="Q27" s="12">
        <v>22499846.289999999</v>
      </c>
      <c r="R27" s="63">
        <f>Q27*VLOOKUP($C27,Rais!$C$10:$I$38,MATCH(Snis!$D27,Rais!$C$10:$I$10,0),0)</f>
        <v>20444924.258727208</v>
      </c>
      <c r="S27" s="12">
        <v>3507766.03</v>
      </c>
      <c r="T27" s="12">
        <v>684875.86</v>
      </c>
      <c r="U27" s="12">
        <v>8082052.04</v>
      </c>
      <c r="V27" s="63">
        <f>U27*VLOOKUP($C27,Rais!$C$10:$I$38,MATCH(Snis!$D27,Rais!$C$10:$I$10,0),0)</f>
        <v>7343914.2509311652</v>
      </c>
      <c r="W27" s="12">
        <v>41641112.109999999</v>
      </c>
      <c r="X27" s="63">
        <f>(SUM(Y27,AA27,AB27,V27,T27,S27,R27))/VLOOKUP($D27,IPCA!$G$12:$H$14,2,0)</f>
        <v>40991188.979203545</v>
      </c>
      <c r="Y27" s="10">
        <v>0</v>
      </c>
      <c r="Z27" s="12">
        <v>2475190.09</v>
      </c>
      <c r="AA27" s="12">
        <v>4391381.8</v>
      </c>
      <c r="AB27" s="10">
        <v>0</v>
      </c>
      <c r="AC27" s="10">
        <v>22.1</v>
      </c>
    </row>
    <row r="28" spans="1:29" x14ac:dyDescent="0.25">
      <c r="A28" s="10">
        <v>292740</v>
      </c>
      <c r="B28" s="10" t="s">
        <v>143</v>
      </c>
      <c r="C28" s="10" t="s">
        <v>144</v>
      </c>
      <c r="D28" s="10">
        <v>2014</v>
      </c>
      <c r="E28" s="10">
        <v>29274000</v>
      </c>
      <c r="F28" s="11" t="s">
        <v>145</v>
      </c>
      <c r="G28" s="10" t="s">
        <v>146</v>
      </c>
      <c r="H28" s="10" t="s">
        <v>51</v>
      </c>
      <c r="I28" s="10" t="s">
        <v>52</v>
      </c>
      <c r="J28" s="10" t="s">
        <v>53</v>
      </c>
      <c r="K28" s="12">
        <v>716931.89</v>
      </c>
      <c r="L28" s="12">
        <v>426955.08</v>
      </c>
      <c r="M28" s="12">
        <v>28784.49</v>
      </c>
      <c r="N28" s="13">
        <v>3418297</v>
      </c>
      <c r="O28" s="13">
        <v>1447873</v>
      </c>
      <c r="P28" s="12">
        <v>199848.32000000001</v>
      </c>
      <c r="Q28" s="12">
        <v>518504079.72000003</v>
      </c>
      <c r="R28" s="63">
        <f>Q28*VLOOKUP($C28,Rais!$C$10:$I$38,MATCH(Snis!$D28,Rais!$C$10:$I$10,0),0)</f>
        <v>628667441.72759211</v>
      </c>
      <c r="S28" s="12">
        <v>62050971.399999999</v>
      </c>
      <c r="T28" s="12">
        <v>155218524.00999999</v>
      </c>
      <c r="U28" s="12">
        <v>488345001.66000003</v>
      </c>
      <c r="V28" s="63">
        <f>U28*VLOOKUP($C28,Rais!$C$10:$I$38,MATCH(Snis!$D28,Rais!$C$10:$I$10,0),0)</f>
        <v>592100650.47094154</v>
      </c>
      <c r="W28" s="12">
        <v>1562091036.79</v>
      </c>
      <c r="X28" s="63">
        <f>(SUM(Y28,AA28,AB28,V28,T28,S28,R28))/VLOOKUP($D28,IPCA!$G$12:$H$14,2,0)</f>
        <v>1563640821.3885336</v>
      </c>
      <c r="Y28" s="12">
        <v>3824158.08</v>
      </c>
      <c r="Z28" s="12">
        <v>212369226.22</v>
      </c>
      <c r="AA28" s="12">
        <v>121779075.7</v>
      </c>
      <c r="AB28" s="10">
        <v>0</v>
      </c>
      <c r="AC28" s="10">
        <v>97.04</v>
      </c>
    </row>
    <row r="29" spans="1:29" x14ac:dyDescent="0.25">
      <c r="A29" s="10">
        <v>292740</v>
      </c>
      <c r="B29" s="10" t="s">
        <v>143</v>
      </c>
      <c r="C29" s="10" t="s">
        <v>144</v>
      </c>
      <c r="D29" s="10">
        <v>2013</v>
      </c>
      <c r="E29" s="10">
        <v>29274000</v>
      </c>
      <c r="F29" s="11" t="s">
        <v>145</v>
      </c>
      <c r="G29" s="10" t="s">
        <v>146</v>
      </c>
      <c r="H29" s="10" t="s">
        <v>51</v>
      </c>
      <c r="I29" s="10" t="s">
        <v>52</v>
      </c>
      <c r="J29" s="10" t="s">
        <v>53</v>
      </c>
      <c r="K29" s="12">
        <v>717990.45</v>
      </c>
      <c r="L29" s="12">
        <v>406959.26</v>
      </c>
      <c r="M29" s="12">
        <v>23438.09</v>
      </c>
      <c r="N29" s="13">
        <v>3283938</v>
      </c>
      <c r="O29" s="13">
        <v>1345827</v>
      </c>
      <c r="P29" s="12">
        <v>194122.16</v>
      </c>
      <c r="Q29" s="12">
        <v>510504545.25</v>
      </c>
      <c r="R29" s="63">
        <f>Q29*VLOOKUP($C29,Rais!$C$10:$I$38,MATCH(Snis!$D29,Rais!$C$10:$I$10,0),0)</f>
        <v>645166824.60869682</v>
      </c>
      <c r="S29" s="12">
        <v>43632614.399999999</v>
      </c>
      <c r="T29" s="12">
        <v>138711666.68000001</v>
      </c>
      <c r="U29" s="12">
        <v>439463289.30000001</v>
      </c>
      <c r="V29" s="63">
        <f>U29*VLOOKUP($C29,Rais!$C$10:$I$38,MATCH(Snis!$D29,Rais!$C$10:$I$10,0),0)</f>
        <v>555386112.675897</v>
      </c>
      <c r="W29" s="12">
        <v>1508277969.23</v>
      </c>
      <c r="X29" s="63">
        <f>(SUM(Y29,AA29,AB29,V29,T29,S29,R29))/VLOOKUP($D29,IPCA!$G$12:$H$14,2,0)</f>
        <v>1657705854.6987116</v>
      </c>
      <c r="Y29" s="12">
        <v>7860866.7599999998</v>
      </c>
      <c r="Z29" s="12">
        <v>200980367.96000001</v>
      </c>
      <c r="AA29" s="12">
        <v>167124618.88</v>
      </c>
      <c r="AB29" s="10">
        <v>0</v>
      </c>
      <c r="AC29" s="10">
        <v>96.4</v>
      </c>
    </row>
    <row r="30" spans="1:29" x14ac:dyDescent="0.25">
      <c r="A30" s="10">
        <v>292740</v>
      </c>
      <c r="B30" s="10" t="s">
        <v>143</v>
      </c>
      <c r="C30" s="10" t="s">
        <v>144</v>
      </c>
      <c r="D30" s="10">
        <v>2012</v>
      </c>
      <c r="E30" s="10">
        <v>29274000</v>
      </c>
      <c r="F30" s="11" t="s">
        <v>145</v>
      </c>
      <c r="G30" s="10" t="s">
        <v>146</v>
      </c>
      <c r="H30" s="10" t="s">
        <v>51</v>
      </c>
      <c r="I30" s="10" t="s">
        <v>52</v>
      </c>
      <c r="J30" s="10" t="s">
        <v>53</v>
      </c>
      <c r="K30" s="12">
        <v>677727.11</v>
      </c>
      <c r="L30" s="12">
        <v>395471.47</v>
      </c>
      <c r="M30" s="10">
        <v>0</v>
      </c>
      <c r="N30" s="13">
        <v>3174370</v>
      </c>
      <c r="O30" s="13">
        <v>1227959</v>
      </c>
      <c r="P30" s="12">
        <v>225015.34</v>
      </c>
      <c r="Q30" s="12">
        <v>440427117.60000002</v>
      </c>
      <c r="R30" s="63">
        <f>Q30*VLOOKUP($C30,Rais!$C$10:$I$38,MATCH(Snis!$D30,Rais!$C$10:$I$10,0),0)</f>
        <v>535979163.7681101</v>
      </c>
      <c r="S30" s="12">
        <v>39195286.079999998</v>
      </c>
      <c r="T30" s="12">
        <v>153532784.81999999</v>
      </c>
      <c r="U30" s="12">
        <v>378380350.97000003</v>
      </c>
      <c r="V30" s="63">
        <f>U30*VLOOKUP($C30,Rais!$C$10:$I$38,MATCH(Snis!$D30,Rais!$C$10:$I$10,0),0)</f>
        <v>460471156.28191876</v>
      </c>
      <c r="W30" s="12">
        <v>1403759263.05</v>
      </c>
      <c r="X30" s="63">
        <f>(SUM(Y30,AA30,AB30,V30,T30,S30,R30))/VLOOKUP($D30,IPCA!$G$12:$H$14,2,0)</f>
        <v>1578808214.0890796</v>
      </c>
      <c r="Y30" s="12">
        <v>5902849.96</v>
      </c>
      <c r="Z30" s="12">
        <v>180472425.96000001</v>
      </c>
      <c r="AA30" s="12">
        <v>205848447.66</v>
      </c>
      <c r="AB30" s="10">
        <v>0</v>
      </c>
      <c r="AC30" s="10">
        <v>95.39</v>
      </c>
    </row>
    <row r="31" spans="1:29" x14ac:dyDescent="0.25">
      <c r="A31" s="10">
        <v>230440</v>
      </c>
      <c r="B31" s="10" t="s">
        <v>147</v>
      </c>
      <c r="C31" s="10" t="s">
        <v>148</v>
      </c>
      <c r="D31" s="10">
        <v>2014</v>
      </c>
      <c r="E31" s="10">
        <v>23044000</v>
      </c>
      <c r="F31" s="11" t="s">
        <v>149</v>
      </c>
      <c r="G31" s="10" t="s">
        <v>150</v>
      </c>
      <c r="H31" s="10" t="s">
        <v>51</v>
      </c>
      <c r="I31" s="10" t="s">
        <v>52</v>
      </c>
      <c r="J31" s="10" t="s">
        <v>53</v>
      </c>
      <c r="K31" s="12">
        <v>387128.36</v>
      </c>
      <c r="L31" s="12">
        <v>217237</v>
      </c>
      <c r="M31" s="10">
        <v>0</v>
      </c>
      <c r="N31" s="13">
        <v>1782006</v>
      </c>
      <c r="O31" s="13">
        <v>670707</v>
      </c>
      <c r="P31" s="12">
        <v>80366.820000000007</v>
      </c>
      <c r="Q31" s="12">
        <v>241979168.71000001</v>
      </c>
      <c r="R31" s="63">
        <f>Q31*VLOOKUP($C31,Rais!$C$10:$I$38,MATCH(Snis!$D31,Rais!$C$10:$I$10,0),0)</f>
        <v>340668003.3790651</v>
      </c>
      <c r="S31" s="12">
        <v>42435396.140000001</v>
      </c>
      <c r="T31" s="12">
        <v>66703178.549999997</v>
      </c>
      <c r="U31" s="12">
        <v>164962403.77000001</v>
      </c>
      <c r="V31" s="63">
        <f>U31*VLOOKUP($C31,Rais!$C$10:$I$38,MATCH(Snis!$D31,Rais!$C$10:$I$10,0),0)</f>
        <v>232240704.95211455</v>
      </c>
      <c r="W31" s="12">
        <v>669394682.35000002</v>
      </c>
      <c r="X31" s="63">
        <f>(SUM(Y31,AA31,AB31,V31,T31,S31,R31))/VLOOKUP($D31,IPCA!$G$12:$H$14,2,0)</f>
        <v>868551556.55117965</v>
      </c>
      <c r="Y31" s="12">
        <v>38319832.710000001</v>
      </c>
      <c r="Z31" s="12">
        <v>-33189738.350000001</v>
      </c>
      <c r="AA31" s="12">
        <v>148184440.81999999</v>
      </c>
      <c r="AB31" s="10">
        <v>0</v>
      </c>
      <c r="AC31" s="10">
        <v>99.93</v>
      </c>
    </row>
    <row r="32" spans="1:29" x14ac:dyDescent="0.25">
      <c r="A32" s="10">
        <v>230440</v>
      </c>
      <c r="B32" s="10" t="s">
        <v>147</v>
      </c>
      <c r="C32" s="10" t="s">
        <v>148</v>
      </c>
      <c r="D32" s="10">
        <v>2013</v>
      </c>
      <c r="E32" s="10">
        <v>23044000</v>
      </c>
      <c r="F32" s="11" t="s">
        <v>149</v>
      </c>
      <c r="G32" s="10" t="s">
        <v>150</v>
      </c>
      <c r="H32" s="10" t="s">
        <v>51</v>
      </c>
      <c r="I32" s="10" t="s">
        <v>52</v>
      </c>
      <c r="J32" s="10" t="s">
        <v>53</v>
      </c>
      <c r="K32" s="12">
        <v>368575.95</v>
      </c>
      <c r="L32" s="12">
        <v>222679.8</v>
      </c>
      <c r="M32" s="10">
        <v>0</v>
      </c>
      <c r="N32" s="13">
        <v>1730550</v>
      </c>
      <c r="O32" s="13">
        <v>616681</v>
      </c>
      <c r="P32" s="12">
        <v>79409</v>
      </c>
      <c r="Q32" s="12">
        <v>163411462</v>
      </c>
      <c r="R32" s="63">
        <f>Q32*VLOOKUP($C32,Rais!$C$10:$I$38,MATCH(Snis!$D32,Rais!$C$10:$I$10,0),0)</f>
        <v>231926790.29226792</v>
      </c>
      <c r="S32" s="12">
        <v>36040481</v>
      </c>
      <c r="T32" s="12">
        <v>57304767</v>
      </c>
      <c r="U32" s="12">
        <v>162692642</v>
      </c>
      <c r="V32" s="63">
        <f>U32*VLOOKUP($C32,Rais!$C$10:$I$38,MATCH(Snis!$D32,Rais!$C$10:$I$10,0),0)</f>
        <v>230906582.69264504</v>
      </c>
      <c r="W32" s="12">
        <v>586926916</v>
      </c>
      <c r="X32" s="63">
        <f>(SUM(Y32,AA32,AB32,V32,T32,S32,R32))/VLOOKUP($D32,IPCA!$G$12:$H$14,2,0)</f>
        <v>800869438.39271033</v>
      </c>
      <c r="Y32" s="12">
        <v>32694204</v>
      </c>
      <c r="Z32" s="12">
        <v>-28986778</v>
      </c>
      <c r="AA32" s="12">
        <v>163770138</v>
      </c>
      <c r="AB32" s="10">
        <v>0</v>
      </c>
      <c r="AC32" s="10">
        <v>99.91</v>
      </c>
    </row>
    <row r="33" spans="1:29" x14ac:dyDescent="0.25">
      <c r="A33" s="10">
        <v>230440</v>
      </c>
      <c r="B33" s="10" t="s">
        <v>147</v>
      </c>
      <c r="C33" s="10" t="s">
        <v>148</v>
      </c>
      <c r="D33" s="10">
        <v>2012</v>
      </c>
      <c r="E33" s="10">
        <v>23044000</v>
      </c>
      <c r="F33" s="11" t="s">
        <v>149</v>
      </c>
      <c r="G33" s="10" t="s">
        <v>150</v>
      </c>
      <c r="H33" s="10" t="s">
        <v>51</v>
      </c>
      <c r="I33" s="10" t="s">
        <v>52</v>
      </c>
      <c r="J33" s="10" t="s">
        <v>53</v>
      </c>
      <c r="K33" s="12">
        <v>378155.24</v>
      </c>
      <c r="L33" s="12">
        <v>220979.6</v>
      </c>
      <c r="M33" s="10">
        <v>0</v>
      </c>
      <c r="N33" s="13">
        <v>1647683</v>
      </c>
      <c r="O33" s="13">
        <v>614781</v>
      </c>
      <c r="P33" s="12">
        <v>74867</v>
      </c>
      <c r="Q33" s="12">
        <v>145178183</v>
      </c>
      <c r="R33" s="63">
        <f>Q33*VLOOKUP($C33,Rais!$C$10:$I$38,MATCH(Snis!$D33,Rais!$C$10:$I$10,0),0)</f>
        <v>204078352.75402334</v>
      </c>
      <c r="S33" s="12">
        <v>32804356</v>
      </c>
      <c r="T33" s="12">
        <v>66546843</v>
      </c>
      <c r="U33" s="12">
        <v>144818347</v>
      </c>
      <c r="V33" s="63">
        <f>U33*VLOOKUP($C33,Rais!$C$10:$I$38,MATCH(Snis!$D33,Rais!$C$10:$I$10,0),0)</f>
        <v>203572527.86612266</v>
      </c>
      <c r="W33" s="12">
        <v>504834094</v>
      </c>
      <c r="X33" s="63">
        <f>(SUM(Y33,AA33,AB33,V33,T33,S33,R33))/VLOOKUP($D33,IPCA!$G$12:$H$14,2,0)</f>
        <v>733141769.33453655</v>
      </c>
      <c r="Y33" s="12">
        <v>31023975</v>
      </c>
      <c r="Z33" s="12">
        <v>-28052933</v>
      </c>
      <c r="AA33" s="12">
        <v>112515323</v>
      </c>
      <c r="AB33" s="10">
        <v>0</v>
      </c>
      <c r="AC33" s="10">
        <v>99.9</v>
      </c>
    </row>
    <row r="34" spans="1:29" x14ac:dyDescent="0.25">
      <c r="A34" s="10">
        <v>530010</v>
      </c>
      <c r="B34" s="10" t="s">
        <v>151</v>
      </c>
      <c r="C34" s="10" t="s">
        <v>152</v>
      </c>
      <c r="D34" s="10">
        <v>2014</v>
      </c>
      <c r="E34" s="10">
        <v>53001000</v>
      </c>
      <c r="F34" s="11" t="s">
        <v>153</v>
      </c>
      <c r="G34" s="10" t="s">
        <v>154</v>
      </c>
      <c r="H34" s="10" t="s">
        <v>51</v>
      </c>
      <c r="I34" s="10" t="s">
        <v>52</v>
      </c>
      <c r="J34" s="10" t="s">
        <v>53</v>
      </c>
      <c r="K34" s="12">
        <v>251115</v>
      </c>
      <c r="L34" s="12">
        <v>182959</v>
      </c>
      <c r="M34" s="10">
        <v>0</v>
      </c>
      <c r="N34" s="13">
        <v>969306</v>
      </c>
      <c r="O34" s="13">
        <v>831833</v>
      </c>
      <c r="P34" s="12">
        <v>128352</v>
      </c>
      <c r="Q34" s="12">
        <v>676276477.63</v>
      </c>
      <c r="R34" s="63">
        <f>Q34*VLOOKUP($C34,Rais!$C$10:$I$38,MATCH(Snis!$D34,Rais!$C$10:$I$10,0),0)</f>
        <v>472224159.72366148</v>
      </c>
      <c r="S34" s="12">
        <v>22219317.940000001</v>
      </c>
      <c r="T34" s="12">
        <v>58381285.479999997</v>
      </c>
      <c r="U34" s="12">
        <v>166650713.47999999</v>
      </c>
      <c r="V34" s="63">
        <f>U34*VLOOKUP($C34,Rais!$C$10:$I$38,MATCH(Snis!$D34,Rais!$C$10:$I$10,0),0)</f>
        <v>116367337.53661261</v>
      </c>
      <c r="W34" s="12">
        <v>1202474626</v>
      </c>
      <c r="X34" s="63">
        <f>(SUM(Y34,AA34,AB34,V34,T34,S34,R34))/VLOOKUP($D34,IPCA!$G$12:$H$14,2,0)</f>
        <v>812073431.16027403</v>
      </c>
      <c r="Y34" s="10">
        <v>0</v>
      </c>
      <c r="Z34" s="12">
        <v>136065500.99000001</v>
      </c>
      <c r="AA34" s="12">
        <v>142881330.47999999</v>
      </c>
      <c r="AB34" s="10">
        <v>0</v>
      </c>
      <c r="AC34" s="10">
        <v>99.56</v>
      </c>
    </row>
    <row r="35" spans="1:29" x14ac:dyDescent="0.25">
      <c r="A35" s="10">
        <v>530010</v>
      </c>
      <c r="B35" s="10" t="s">
        <v>151</v>
      </c>
      <c r="C35" s="10" t="s">
        <v>152</v>
      </c>
      <c r="D35" s="10">
        <v>2013</v>
      </c>
      <c r="E35" s="10">
        <v>53001000</v>
      </c>
      <c r="F35" s="11" t="s">
        <v>153</v>
      </c>
      <c r="G35" s="10" t="s">
        <v>154</v>
      </c>
      <c r="H35" s="10" t="s">
        <v>51</v>
      </c>
      <c r="I35" s="10" t="s">
        <v>52</v>
      </c>
      <c r="J35" s="10" t="s">
        <v>53</v>
      </c>
      <c r="K35" s="12">
        <v>255958</v>
      </c>
      <c r="L35" s="12">
        <v>185916</v>
      </c>
      <c r="M35" s="10">
        <v>0</v>
      </c>
      <c r="N35" s="13">
        <v>958393</v>
      </c>
      <c r="O35" s="13">
        <v>819161</v>
      </c>
      <c r="P35" s="12">
        <v>122309</v>
      </c>
      <c r="Q35" s="12">
        <v>592002931</v>
      </c>
      <c r="R35" s="63">
        <f>Q35*VLOOKUP($C35,Rais!$C$10:$I$38,MATCH(Snis!$D35,Rais!$C$10:$I$10,0),0)</f>
        <v>399305378.96682614</v>
      </c>
      <c r="S35" s="12">
        <v>16682627</v>
      </c>
      <c r="T35" s="12">
        <v>53138998</v>
      </c>
      <c r="U35" s="12">
        <v>151887450</v>
      </c>
      <c r="V35" s="63">
        <f>U35*VLOOKUP($C35,Rais!$C$10:$I$38,MATCH(Snis!$D35,Rais!$C$10:$I$10,0),0)</f>
        <v>102447931.60078941</v>
      </c>
      <c r="W35" s="12">
        <v>1080329804</v>
      </c>
      <c r="X35" s="63">
        <f>(SUM(Y35,AA35,AB35,V35,T35,S35,R35))/VLOOKUP($D35,IPCA!$G$12:$H$14,2,0)</f>
        <v>757452648.95172703</v>
      </c>
      <c r="Y35" s="10">
        <v>0</v>
      </c>
      <c r="Z35" s="12">
        <v>126352103</v>
      </c>
      <c r="AA35" s="12">
        <v>140265695</v>
      </c>
      <c r="AB35" s="10">
        <v>0</v>
      </c>
      <c r="AC35" s="10">
        <v>99.84</v>
      </c>
    </row>
    <row r="36" spans="1:29" x14ac:dyDescent="0.25">
      <c r="A36" s="10">
        <v>530010</v>
      </c>
      <c r="B36" s="10" t="s">
        <v>151</v>
      </c>
      <c r="C36" s="10" t="s">
        <v>152</v>
      </c>
      <c r="D36" s="10">
        <v>2012</v>
      </c>
      <c r="E36" s="10">
        <v>53001000</v>
      </c>
      <c r="F36" s="11" t="s">
        <v>153</v>
      </c>
      <c r="G36" s="10" t="s">
        <v>154</v>
      </c>
      <c r="H36" s="10" t="s">
        <v>51</v>
      </c>
      <c r="I36" s="10" t="s">
        <v>52</v>
      </c>
      <c r="J36" s="10" t="s">
        <v>53</v>
      </c>
      <c r="K36" s="12">
        <v>236273</v>
      </c>
      <c r="L36" s="12">
        <v>179577</v>
      </c>
      <c r="M36" s="10">
        <v>0</v>
      </c>
      <c r="N36" s="13">
        <v>981474</v>
      </c>
      <c r="O36" s="13">
        <v>847311</v>
      </c>
      <c r="P36" s="12">
        <v>118808.52</v>
      </c>
      <c r="Q36" s="12">
        <v>526514121</v>
      </c>
      <c r="R36" s="63">
        <f>Q36*VLOOKUP($C36,Rais!$C$10:$I$38,MATCH(Snis!$D36,Rais!$C$10:$I$10,0),0)</f>
        <v>357066854.64484954</v>
      </c>
      <c r="S36" s="12">
        <v>17074728</v>
      </c>
      <c r="T36" s="12">
        <v>58013689</v>
      </c>
      <c r="U36" s="12">
        <v>155092802</v>
      </c>
      <c r="V36" s="63">
        <f>U36*VLOOKUP($C36,Rais!$C$10:$I$38,MATCH(Snis!$D36,Rais!$C$10:$I$10,0),0)</f>
        <v>105179513.29209732</v>
      </c>
      <c r="W36" s="12">
        <v>1039001425</v>
      </c>
      <c r="X36" s="63">
        <f>(SUM(Y36,AA36,AB36,V36,T36,S36,R36))/VLOOKUP($D36,IPCA!$G$12:$H$14,2,0)</f>
        <v>795035258.90395224</v>
      </c>
      <c r="Y36" s="10">
        <v>0</v>
      </c>
      <c r="Z36" s="12">
        <v>114179315</v>
      </c>
      <c r="AA36" s="12">
        <v>168126770</v>
      </c>
      <c r="AB36" s="10">
        <v>0</v>
      </c>
      <c r="AC36" s="10">
        <v>99.8</v>
      </c>
    </row>
    <row r="37" spans="1:29" x14ac:dyDescent="0.25">
      <c r="A37" s="10">
        <v>320530</v>
      </c>
      <c r="B37" s="10" t="s">
        <v>155</v>
      </c>
      <c r="C37" s="10" t="s">
        <v>156</v>
      </c>
      <c r="D37" s="10">
        <v>2014</v>
      </c>
      <c r="E37" s="10">
        <v>32053000</v>
      </c>
      <c r="F37" s="11" t="s">
        <v>157</v>
      </c>
      <c r="G37" s="10" t="s">
        <v>158</v>
      </c>
      <c r="H37" s="10" t="s">
        <v>51</v>
      </c>
      <c r="I37" s="10" t="s">
        <v>52</v>
      </c>
      <c r="J37" s="10" t="s">
        <v>53</v>
      </c>
      <c r="K37" s="12">
        <v>252332.98</v>
      </c>
      <c r="L37" s="12">
        <v>167714.74</v>
      </c>
      <c r="M37" s="10">
        <v>0</v>
      </c>
      <c r="N37" s="13">
        <v>865306</v>
      </c>
      <c r="O37" s="13">
        <v>373080</v>
      </c>
      <c r="P37" s="12">
        <v>51428.41</v>
      </c>
      <c r="Q37" s="12">
        <v>162975873.53999999</v>
      </c>
      <c r="R37" s="63">
        <f>Q37*VLOOKUP($C37,Rais!$C$10:$I$38,MATCH(Snis!$D37,Rais!$C$10:$I$10,0),0)</f>
        <v>142982825.9299897</v>
      </c>
      <c r="S37" s="12">
        <v>6743694.8300000001</v>
      </c>
      <c r="T37" s="12">
        <v>51905964.810000002</v>
      </c>
      <c r="U37" s="12">
        <v>144187129.58000001</v>
      </c>
      <c r="V37" s="63">
        <f>U37*VLOOKUP($C37,Rais!$C$10:$I$38,MATCH(Snis!$D37,Rais!$C$10:$I$10,0),0)</f>
        <v>126498989.09743871</v>
      </c>
      <c r="W37" s="12">
        <v>463255008.86000001</v>
      </c>
      <c r="X37" s="63">
        <f>(SUM(Y37,AA37,AB37,V37,T37,S37,R37))/VLOOKUP($D37,IPCA!$G$12:$H$14,2,0)</f>
        <v>358631579.20742846</v>
      </c>
      <c r="Y37" s="10">
        <v>0</v>
      </c>
      <c r="Z37" s="12">
        <v>66942241.560000002</v>
      </c>
      <c r="AA37" s="12">
        <v>30500104.539999999</v>
      </c>
      <c r="AB37" s="10">
        <v>0</v>
      </c>
      <c r="AC37" s="10">
        <v>94.85</v>
      </c>
    </row>
    <row r="38" spans="1:29" x14ac:dyDescent="0.25">
      <c r="A38" s="10">
        <v>320530</v>
      </c>
      <c r="B38" s="10" t="s">
        <v>155</v>
      </c>
      <c r="C38" s="10" t="s">
        <v>156</v>
      </c>
      <c r="D38" s="10">
        <v>2013</v>
      </c>
      <c r="E38" s="10">
        <v>32053000</v>
      </c>
      <c r="F38" s="11" t="s">
        <v>157</v>
      </c>
      <c r="G38" s="10" t="s">
        <v>158</v>
      </c>
      <c r="H38" s="10" t="s">
        <v>51</v>
      </c>
      <c r="I38" s="10" t="s">
        <v>52</v>
      </c>
      <c r="J38" s="10" t="s">
        <v>53</v>
      </c>
      <c r="K38" s="12">
        <v>244154.11</v>
      </c>
      <c r="L38" s="12">
        <v>160379.01999999999</v>
      </c>
      <c r="M38" s="10">
        <v>0</v>
      </c>
      <c r="N38" s="13">
        <v>843194</v>
      </c>
      <c r="O38" s="13">
        <v>342225</v>
      </c>
      <c r="P38" s="12">
        <v>51251.49</v>
      </c>
      <c r="Q38" s="12">
        <v>150669851.84</v>
      </c>
      <c r="R38" s="63">
        <f>Q38*VLOOKUP($C38,Rais!$C$10:$I$38,MATCH(Snis!$D38,Rais!$C$10:$I$10,0),0)</f>
        <v>131673231.99566838</v>
      </c>
      <c r="S38" s="12">
        <v>7184953.2000000002</v>
      </c>
      <c r="T38" s="12">
        <v>43506276.960000001</v>
      </c>
      <c r="U38" s="12">
        <v>117177964.38</v>
      </c>
      <c r="V38" s="63">
        <f>U38*VLOOKUP($C38,Rais!$C$10:$I$38,MATCH(Snis!$D38,Rais!$C$10:$I$10,0),0)</f>
        <v>102404038.36709517</v>
      </c>
      <c r="W38" s="12">
        <v>382918917.68000001</v>
      </c>
      <c r="X38" s="63">
        <f>(SUM(Y38,AA38,AB38,V38,T38,S38,R38))/VLOOKUP($D38,IPCA!$G$12:$H$14,2,0)</f>
        <v>328519444.0285396</v>
      </c>
      <c r="Y38" s="10">
        <v>0</v>
      </c>
      <c r="Z38" s="12">
        <v>40411596.640000001</v>
      </c>
      <c r="AA38" s="12">
        <v>23968274.66</v>
      </c>
      <c r="AB38" s="10">
        <v>0</v>
      </c>
      <c r="AC38" s="10">
        <v>94.4</v>
      </c>
    </row>
    <row r="39" spans="1:29" x14ac:dyDescent="0.25">
      <c r="A39" s="10">
        <v>320530</v>
      </c>
      <c r="B39" s="10" t="s">
        <v>155</v>
      </c>
      <c r="C39" s="10" t="s">
        <v>156</v>
      </c>
      <c r="D39" s="10">
        <v>2012</v>
      </c>
      <c r="E39" s="10">
        <v>32053000</v>
      </c>
      <c r="F39" s="11" t="s">
        <v>157</v>
      </c>
      <c r="G39" s="10" t="s">
        <v>158</v>
      </c>
      <c r="H39" s="10" t="s">
        <v>51</v>
      </c>
      <c r="I39" s="10" t="s">
        <v>52</v>
      </c>
      <c r="J39" s="10" t="s">
        <v>53</v>
      </c>
      <c r="K39" s="12">
        <v>246669.17</v>
      </c>
      <c r="L39" s="12">
        <v>156845.28</v>
      </c>
      <c r="M39" s="10">
        <v>0</v>
      </c>
      <c r="N39" s="13">
        <v>822100</v>
      </c>
      <c r="O39" s="13">
        <v>306004</v>
      </c>
      <c r="P39" s="12">
        <v>47193.07</v>
      </c>
      <c r="Q39" s="12">
        <v>129096739</v>
      </c>
      <c r="R39" s="63">
        <f>Q39*VLOOKUP($C39,Rais!$C$10:$I$38,MATCH(Snis!$D39,Rais!$C$10:$I$10,0),0)</f>
        <v>113017756.72653134</v>
      </c>
      <c r="S39" s="12">
        <v>8094126</v>
      </c>
      <c r="T39" s="12">
        <v>48398685</v>
      </c>
      <c r="U39" s="12">
        <v>111547239</v>
      </c>
      <c r="V39" s="63">
        <f>U39*VLOOKUP($C39,Rais!$C$10:$I$38,MATCH(Snis!$D39,Rais!$C$10:$I$10,0),0)</f>
        <v>97654044.699132562</v>
      </c>
      <c r="W39" s="12">
        <v>351936340</v>
      </c>
      <c r="X39" s="63">
        <f>(SUM(Y39,AA39,AB39,V39,T39,S39,R39))/VLOOKUP($D39,IPCA!$G$12:$H$14,2,0)</f>
        <v>328084546.89301747</v>
      </c>
      <c r="Y39" s="10">
        <v>0</v>
      </c>
      <c r="Z39" s="12">
        <v>30843698</v>
      </c>
      <c r="AA39" s="12">
        <v>23955853</v>
      </c>
      <c r="AB39" s="10">
        <v>0</v>
      </c>
      <c r="AC39" s="10">
        <v>94.11</v>
      </c>
    </row>
    <row r="40" spans="1:29" x14ac:dyDescent="0.25">
      <c r="A40" s="10">
        <v>520870</v>
      </c>
      <c r="B40" s="10" t="s">
        <v>70</v>
      </c>
      <c r="C40" s="10" t="s">
        <v>48</v>
      </c>
      <c r="D40" s="10">
        <v>2014</v>
      </c>
      <c r="E40" s="10">
        <v>52087000</v>
      </c>
      <c r="F40" s="11" t="s">
        <v>49</v>
      </c>
      <c r="G40" s="10" t="s">
        <v>50</v>
      </c>
      <c r="H40" s="10" t="s">
        <v>51</v>
      </c>
      <c r="I40" s="10" t="s">
        <v>52</v>
      </c>
      <c r="J40" s="10" t="s">
        <v>53</v>
      </c>
      <c r="K40" s="12">
        <v>383801.08</v>
      </c>
      <c r="L40" s="12">
        <v>288161.81</v>
      </c>
      <c r="M40" s="12">
        <v>23281.31</v>
      </c>
      <c r="N40" s="13">
        <v>2062286</v>
      </c>
      <c r="O40" s="13">
        <v>1017380</v>
      </c>
      <c r="P40" s="12">
        <v>126969.69</v>
      </c>
      <c r="Q40" s="12">
        <v>564153812.38999999</v>
      </c>
      <c r="R40" s="63">
        <f>Q40*VLOOKUP($C40,Rais!$C$10:$I$38,MATCH(Snis!$D40,Rais!$C$10:$I$10,0),0)</f>
        <v>598941794.52732027</v>
      </c>
      <c r="S40" s="12">
        <v>16265075.060000001</v>
      </c>
      <c r="T40" s="12">
        <v>118452955.19</v>
      </c>
      <c r="U40" s="12">
        <v>144500986.18000001</v>
      </c>
      <c r="V40" s="63">
        <f>U40*VLOOKUP($C40,Rais!$C$10:$I$38,MATCH(Snis!$D40,Rais!$C$10:$I$10,0),0)</f>
        <v>153411495.36322948</v>
      </c>
      <c r="W40" s="12">
        <v>1160626877.1600001</v>
      </c>
      <c r="X40" s="63">
        <f>(SUM(Y40,AA40,AB40,V40,T40,S40,R40))/VLOOKUP($D40,IPCA!$G$12:$H$14,2,0)</f>
        <v>1088402712.7805498</v>
      </c>
      <c r="Y40" s="12">
        <v>10878407.720000001</v>
      </c>
      <c r="Z40" s="12">
        <v>115922655.7</v>
      </c>
      <c r="AA40" s="12">
        <v>190452984.91999999</v>
      </c>
      <c r="AB40" s="10">
        <v>0</v>
      </c>
      <c r="AC40" s="10">
        <v>93.66</v>
      </c>
    </row>
    <row r="41" spans="1:29" x14ac:dyDescent="0.25">
      <c r="A41" s="10">
        <v>520870</v>
      </c>
      <c r="B41" s="10" t="s">
        <v>70</v>
      </c>
      <c r="C41" s="10" t="s">
        <v>48</v>
      </c>
      <c r="D41" s="10">
        <v>2013</v>
      </c>
      <c r="E41" s="10">
        <v>52087000</v>
      </c>
      <c r="F41" s="11" t="s">
        <v>49</v>
      </c>
      <c r="G41" s="10" t="s">
        <v>50</v>
      </c>
      <c r="H41" s="10" t="s">
        <v>51</v>
      </c>
      <c r="I41" s="10" t="s">
        <v>52</v>
      </c>
      <c r="J41" s="10" t="s">
        <v>53</v>
      </c>
      <c r="K41" s="12">
        <v>371654.85</v>
      </c>
      <c r="L41" s="12">
        <v>278212.59999999998</v>
      </c>
      <c r="M41" s="12">
        <v>21746.67</v>
      </c>
      <c r="N41" s="13">
        <v>1959395</v>
      </c>
      <c r="O41" s="13">
        <v>930760</v>
      </c>
      <c r="P41" s="12">
        <v>118095.4</v>
      </c>
      <c r="Q41" s="12">
        <v>444524060.01999998</v>
      </c>
      <c r="R41" s="63">
        <f>Q41*VLOOKUP($C41,Rais!$C$10:$I$38,MATCH(Snis!$D41,Rais!$C$10:$I$10,0),0)</f>
        <v>469375317.91290241</v>
      </c>
      <c r="S41" s="12">
        <v>13145935.51</v>
      </c>
      <c r="T41" s="12">
        <v>102210311.08</v>
      </c>
      <c r="U41" s="12">
        <v>103612891.97</v>
      </c>
      <c r="V41" s="63">
        <f>U41*VLOOKUP($C41,Rais!$C$10:$I$38,MATCH(Snis!$D41,Rais!$C$10:$I$10,0),0)</f>
        <v>109405403.4017998</v>
      </c>
      <c r="W41" s="12">
        <v>969344888.48000002</v>
      </c>
      <c r="X41" s="63">
        <f>(SUM(Y41,AA41,AB41,V41,T41,S41,R41))/VLOOKUP($D41,IPCA!$G$12:$H$14,2,0)</f>
        <v>940783608.22921252</v>
      </c>
      <c r="Y41" s="12">
        <v>10444621.5</v>
      </c>
      <c r="Z41" s="12">
        <v>115856827.47</v>
      </c>
      <c r="AA41" s="12">
        <v>179550240.93000001</v>
      </c>
      <c r="AB41" s="10">
        <v>0</v>
      </c>
      <c r="AC41" s="10">
        <v>93.84</v>
      </c>
    </row>
    <row r="42" spans="1:29" x14ac:dyDescent="0.25">
      <c r="A42" s="10">
        <v>520870</v>
      </c>
      <c r="B42" s="10" t="s">
        <v>70</v>
      </c>
      <c r="C42" s="10" t="s">
        <v>48</v>
      </c>
      <c r="D42" s="10">
        <v>2012</v>
      </c>
      <c r="E42" s="10">
        <v>52087000</v>
      </c>
      <c r="F42" s="11" t="s">
        <v>49</v>
      </c>
      <c r="G42" s="10" t="s">
        <v>50</v>
      </c>
      <c r="H42" s="10" t="s">
        <v>51</v>
      </c>
      <c r="I42" s="10" t="s">
        <v>52</v>
      </c>
      <c r="J42" s="10" t="s">
        <v>53</v>
      </c>
      <c r="K42" s="12">
        <v>363968.59</v>
      </c>
      <c r="L42" s="12">
        <v>268608.90000000002</v>
      </c>
      <c r="M42" s="12">
        <v>20425.04</v>
      </c>
      <c r="N42" s="13">
        <v>1862084</v>
      </c>
      <c r="O42" s="13">
        <v>863436</v>
      </c>
      <c r="P42" s="12">
        <v>110725.6</v>
      </c>
      <c r="Q42" s="12">
        <v>401539724.74000001</v>
      </c>
      <c r="R42" s="63">
        <f>Q42*VLOOKUP($C42,Rais!$C$10:$I$38,MATCH(Snis!$D42,Rais!$C$10:$I$10,0),0)</f>
        <v>426838630.4630723</v>
      </c>
      <c r="S42" s="12">
        <v>13051128.01</v>
      </c>
      <c r="T42" s="12">
        <v>98707984.430000007</v>
      </c>
      <c r="U42" s="12">
        <v>88926891.409999996</v>
      </c>
      <c r="V42" s="63">
        <f>U42*VLOOKUP($C42,Rais!$C$10:$I$38,MATCH(Snis!$D42,Rais!$C$10:$I$10,0),0)</f>
        <v>94529707.030507311</v>
      </c>
      <c r="W42" s="12">
        <v>859102250.46000004</v>
      </c>
      <c r="X42" s="63">
        <f>(SUM(Y42,AA42,AB42,V42,T42,S42,R42))/VLOOKUP($D42,IPCA!$G$12:$H$14,2,0)</f>
        <v>923874246.72794425</v>
      </c>
      <c r="Y42" s="12">
        <v>7942633.6299999999</v>
      </c>
      <c r="Z42" s="12">
        <v>70219244.819999993</v>
      </c>
      <c r="AA42" s="12">
        <v>178714643.41999999</v>
      </c>
      <c r="AB42" s="10">
        <v>0</v>
      </c>
      <c r="AC42" s="10">
        <v>93.91</v>
      </c>
    </row>
    <row r="43" spans="1:29" x14ac:dyDescent="0.25">
      <c r="A43" s="10">
        <v>211130</v>
      </c>
      <c r="B43" s="10" t="s">
        <v>159</v>
      </c>
      <c r="C43" s="10" t="s">
        <v>160</v>
      </c>
      <c r="D43" s="10">
        <v>2014</v>
      </c>
      <c r="E43" s="10">
        <v>21113000</v>
      </c>
      <c r="F43" s="11" t="s">
        <v>161</v>
      </c>
      <c r="G43" s="10" t="s">
        <v>162</v>
      </c>
      <c r="H43" s="10" t="s">
        <v>51</v>
      </c>
      <c r="I43" s="10" t="s">
        <v>52</v>
      </c>
      <c r="J43" s="10" t="s">
        <v>53</v>
      </c>
      <c r="K43" s="12">
        <v>295183.5</v>
      </c>
      <c r="L43" s="12">
        <v>111575.26</v>
      </c>
      <c r="M43" s="10">
        <v>0</v>
      </c>
      <c r="N43" s="13">
        <v>625293</v>
      </c>
      <c r="O43" s="13">
        <v>162825</v>
      </c>
      <c r="P43" s="12">
        <v>13151.07</v>
      </c>
      <c r="Q43" s="12">
        <v>210980550.61000001</v>
      </c>
      <c r="R43" s="63">
        <f>Q43*VLOOKUP($C43,Rais!$C$10:$I$38,MATCH(Snis!$D43,Rais!$C$10:$I$10,0),0)</f>
        <v>294944126.40915203</v>
      </c>
      <c r="S43" s="12">
        <v>13197629.050000001</v>
      </c>
      <c r="T43" s="12">
        <v>58818307.909999996</v>
      </c>
      <c r="U43" s="12">
        <v>70154528.909999996</v>
      </c>
      <c r="V43" s="63">
        <f>U43*VLOOKUP($C43,Rais!$C$10:$I$38,MATCH(Snis!$D43,Rais!$C$10:$I$10,0),0)</f>
        <v>98073809.093684345</v>
      </c>
      <c r="W43" s="12">
        <v>375969828.95999998</v>
      </c>
      <c r="X43" s="63">
        <f>(SUM(Y43,AA43,AB43,V43,T43,S43,R43))/VLOOKUP($D43,IPCA!$G$12:$H$14,2,0)</f>
        <v>465188585.77283639</v>
      </c>
      <c r="Y43" s="10">
        <v>0</v>
      </c>
      <c r="Z43" s="12">
        <v>22664099.170000002</v>
      </c>
      <c r="AA43" s="12">
        <v>154713.31</v>
      </c>
      <c r="AB43" s="10">
        <v>0</v>
      </c>
      <c r="AC43" s="10">
        <v>22.75</v>
      </c>
    </row>
    <row r="44" spans="1:29" x14ac:dyDescent="0.25">
      <c r="A44" s="10">
        <v>211130</v>
      </c>
      <c r="B44" s="10" t="s">
        <v>159</v>
      </c>
      <c r="C44" s="10" t="s">
        <v>160</v>
      </c>
      <c r="D44" s="10">
        <v>2013</v>
      </c>
      <c r="E44" s="10">
        <v>21113000</v>
      </c>
      <c r="F44" s="11" t="s">
        <v>161</v>
      </c>
      <c r="G44" s="10" t="s">
        <v>162</v>
      </c>
      <c r="H44" s="10" t="s">
        <v>51</v>
      </c>
      <c r="I44" s="10" t="s">
        <v>52</v>
      </c>
      <c r="J44" s="10" t="s">
        <v>53</v>
      </c>
      <c r="K44" s="12">
        <v>339828.38</v>
      </c>
      <c r="L44" s="12">
        <v>210799.42</v>
      </c>
      <c r="M44" s="10">
        <v>0</v>
      </c>
      <c r="N44" s="13">
        <v>646920</v>
      </c>
      <c r="O44" s="13">
        <v>184663</v>
      </c>
      <c r="P44" s="12">
        <v>12780.21</v>
      </c>
      <c r="Q44" s="12">
        <v>86676906.239999995</v>
      </c>
      <c r="R44" s="63">
        <f>Q44*VLOOKUP($C44,Rais!$C$10:$I$38,MATCH(Snis!$D44,Rais!$C$10:$I$10,0),0)</f>
        <v>119016649.94553213</v>
      </c>
      <c r="S44" s="12">
        <v>11972486.109999999</v>
      </c>
      <c r="T44" s="12">
        <v>58352015.859999999</v>
      </c>
      <c r="U44" s="12">
        <v>9269708.7899999991</v>
      </c>
      <c r="V44" s="63">
        <f>U44*VLOOKUP($C44,Rais!$C$10:$I$38,MATCH(Snis!$D44,Rais!$C$10:$I$10,0),0)</f>
        <v>12728300.236070495</v>
      </c>
      <c r="W44" s="12">
        <v>169718518.99000001</v>
      </c>
      <c r="X44" s="63">
        <f>(SUM(Y44,AA44,AB44,V44,T44,S44,R44))/VLOOKUP($D44,IPCA!$G$12:$H$14,2,0)</f>
        <v>217857140.74807078</v>
      </c>
      <c r="Y44" s="10">
        <v>0</v>
      </c>
      <c r="Z44" s="12">
        <v>778558.41</v>
      </c>
      <c r="AA44" s="12">
        <v>2668843.58</v>
      </c>
      <c r="AB44" s="10">
        <v>0</v>
      </c>
      <c r="AC44" s="10">
        <v>23.43</v>
      </c>
    </row>
    <row r="45" spans="1:29" x14ac:dyDescent="0.25">
      <c r="A45" s="10">
        <v>211130</v>
      </c>
      <c r="B45" s="10" t="s">
        <v>159</v>
      </c>
      <c r="C45" s="10" t="s">
        <v>160</v>
      </c>
      <c r="D45" s="10">
        <v>2012</v>
      </c>
      <c r="E45" s="10">
        <v>21113000</v>
      </c>
      <c r="F45" s="11" t="s">
        <v>161</v>
      </c>
      <c r="G45" s="10" t="s">
        <v>162</v>
      </c>
      <c r="H45" s="10" t="s">
        <v>51</v>
      </c>
      <c r="I45" s="10" t="s">
        <v>52</v>
      </c>
      <c r="J45" s="10" t="s">
        <v>53</v>
      </c>
      <c r="K45" s="12">
        <v>335867.84</v>
      </c>
      <c r="L45" s="12">
        <v>192223.25</v>
      </c>
      <c r="M45" s="10">
        <v>0</v>
      </c>
      <c r="N45" s="13">
        <v>623487</v>
      </c>
      <c r="O45" s="13">
        <v>179881</v>
      </c>
      <c r="P45" s="12">
        <v>15187.12</v>
      </c>
      <c r="Q45" s="12">
        <v>79796892.879999995</v>
      </c>
      <c r="R45" s="63">
        <f>Q45*VLOOKUP($C45,Rais!$C$10:$I$38,MATCH(Snis!$D45,Rais!$C$10:$I$10,0),0)</f>
        <v>108374331.99531172</v>
      </c>
      <c r="S45" s="12">
        <v>8225684.0700000003</v>
      </c>
      <c r="T45" s="12">
        <v>69787413.329999998</v>
      </c>
      <c r="U45" s="12">
        <v>7039974.6399999997</v>
      </c>
      <c r="V45" s="63">
        <f>U45*VLOOKUP($C45,Rais!$C$10:$I$38,MATCH(Snis!$D45,Rais!$C$10:$I$10,0),0)</f>
        <v>9561181.1605406348</v>
      </c>
      <c r="W45" s="12">
        <v>167369274.25999999</v>
      </c>
      <c r="X45" s="63">
        <f>(SUM(Y45,AA45,AB45,V45,T45,S45,R45))/VLOOKUP($D45,IPCA!$G$12:$H$14,2,0)</f>
        <v>223325343.74612516</v>
      </c>
      <c r="Y45" s="10">
        <v>0</v>
      </c>
      <c r="Z45" s="12">
        <v>303822.78000000003</v>
      </c>
      <c r="AA45" s="12">
        <v>2215486.56</v>
      </c>
      <c r="AB45" s="10">
        <v>0</v>
      </c>
      <c r="AC45" s="10">
        <v>25.88</v>
      </c>
    </row>
    <row r="46" spans="1:29" x14ac:dyDescent="0.25">
      <c r="A46" s="10">
        <v>310620</v>
      </c>
      <c r="B46" s="10" t="s">
        <v>62</v>
      </c>
      <c r="C46" s="10" t="s">
        <v>61</v>
      </c>
      <c r="D46" s="10">
        <v>2014</v>
      </c>
      <c r="E46" s="10">
        <v>31062000</v>
      </c>
      <c r="F46" s="11" t="s">
        <v>60</v>
      </c>
      <c r="G46" s="10" t="s">
        <v>59</v>
      </c>
      <c r="H46" s="10" t="s">
        <v>51</v>
      </c>
      <c r="I46" s="10" t="s">
        <v>52</v>
      </c>
      <c r="J46" s="10" t="s">
        <v>53</v>
      </c>
      <c r="K46" s="12">
        <v>956332.77</v>
      </c>
      <c r="L46" s="12">
        <v>631466.89</v>
      </c>
      <c r="M46" s="10">
        <v>0</v>
      </c>
      <c r="N46" s="13">
        <v>4827265</v>
      </c>
      <c r="O46" s="13">
        <v>3207297</v>
      </c>
      <c r="P46" s="12">
        <v>242002.39</v>
      </c>
      <c r="Q46" s="12">
        <v>1040376936.08</v>
      </c>
      <c r="R46" s="63">
        <f>Q46*VLOOKUP($C46,Rais!$C$10:$I$38,MATCH(Snis!$D46,Rais!$C$10:$I$10,0),0)</f>
        <v>1040376936.08</v>
      </c>
      <c r="S46" s="12">
        <v>46265611.5</v>
      </c>
      <c r="T46" s="12">
        <v>255743347.13999999</v>
      </c>
      <c r="U46" s="12">
        <v>338905866.97000003</v>
      </c>
      <c r="V46" s="63">
        <f>U46*VLOOKUP($C46,Rais!$C$10:$I$38,MATCH(Snis!$D46,Rais!$C$10:$I$10,0),0)</f>
        <v>338905866.97000003</v>
      </c>
      <c r="W46" s="12">
        <v>2226783727.6500001</v>
      </c>
      <c r="X46" s="63">
        <f>(SUM(Y46,AA46,AB46,V46,T46,S46,R46))/VLOOKUP($D46,IPCA!$G$12:$H$14,2,0)</f>
        <v>2001043259.3500001</v>
      </c>
      <c r="Y46" s="10">
        <v>0</v>
      </c>
      <c r="Z46" s="12">
        <v>225740468.30000001</v>
      </c>
      <c r="AA46" s="12">
        <v>319751497.66000003</v>
      </c>
      <c r="AB46" s="10">
        <v>0</v>
      </c>
      <c r="AC46" s="10">
        <v>99.91</v>
      </c>
    </row>
    <row r="47" spans="1:29" x14ac:dyDescent="0.25">
      <c r="A47" s="10">
        <v>310620</v>
      </c>
      <c r="B47" s="10" t="s">
        <v>62</v>
      </c>
      <c r="C47" s="10" t="s">
        <v>61</v>
      </c>
      <c r="D47" s="10">
        <v>2013</v>
      </c>
      <c r="E47" s="10">
        <v>31062000</v>
      </c>
      <c r="F47" s="11" t="s">
        <v>60</v>
      </c>
      <c r="G47" s="10" t="s">
        <v>59</v>
      </c>
      <c r="H47" s="10" t="s">
        <v>51</v>
      </c>
      <c r="I47" s="10" t="s">
        <v>52</v>
      </c>
      <c r="J47" s="10" t="s">
        <v>53</v>
      </c>
      <c r="K47" s="12">
        <v>962017.93</v>
      </c>
      <c r="L47" s="12">
        <v>634150.15</v>
      </c>
      <c r="M47" s="10">
        <v>0</v>
      </c>
      <c r="N47" s="13">
        <v>4676986</v>
      </c>
      <c r="O47" s="13">
        <v>3057873</v>
      </c>
      <c r="P47" s="12">
        <v>226227.11</v>
      </c>
      <c r="Q47" s="12">
        <v>968543065.63999999</v>
      </c>
      <c r="R47" s="63">
        <f>Q47*VLOOKUP($C47,Rais!$C$10:$I$38,MATCH(Snis!$D47,Rais!$C$10:$I$10,0),0)</f>
        <v>968543065.63999999</v>
      </c>
      <c r="S47" s="12">
        <v>39324686.140000001</v>
      </c>
      <c r="T47" s="12">
        <v>220079531.21000001</v>
      </c>
      <c r="U47" s="12">
        <v>351292093.22000003</v>
      </c>
      <c r="V47" s="63">
        <f>U47*VLOOKUP($C47,Rais!$C$10:$I$38,MATCH(Snis!$D47,Rais!$C$10:$I$10,0),0)</f>
        <v>351292093.22000003</v>
      </c>
      <c r="W47" s="12">
        <v>2128032475.5699999</v>
      </c>
      <c r="X47" s="63">
        <f>(SUM(Y47,AA47,AB47,V47,T47,S47,R47))/VLOOKUP($D47,IPCA!$G$12:$H$14,2,0)</f>
        <v>2014779069.2231989</v>
      </c>
      <c r="Y47" s="10">
        <v>0</v>
      </c>
      <c r="Z47" s="12">
        <v>234578666.84</v>
      </c>
      <c r="AA47" s="12">
        <v>314214432.51999998</v>
      </c>
      <c r="AB47" s="10">
        <v>0</v>
      </c>
      <c r="AC47" s="10">
        <v>99.92</v>
      </c>
    </row>
    <row r="48" spans="1:29" x14ac:dyDescent="0.25">
      <c r="A48" s="10">
        <v>310620</v>
      </c>
      <c r="B48" s="10" t="s">
        <v>62</v>
      </c>
      <c r="C48" s="10" t="s">
        <v>61</v>
      </c>
      <c r="D48" s="10">
        <v>2012</v>
      </c>
      <c r="E48" s="10">
        <v>31062000</v>
      </c>
      <c r="F48" s="11" t="s">
        <v>60</v>
      </c>
      <c r="G48" s="10" t="s">
        <v>59</v>
      </c>
      <c r="H48" s="10" t="s">
        <v>51</v>
      </c>
      <c r="I48" s="10" t="s">
        <v>52</v>
      </c>
      <c r="J48" s="10" t="s">
        <v>53</v>
      </c>
      <c r="K48" s="12">
        <v>938867.01</v>
      </c>
      <c r="L48" s="12">
        <v>624216.76</v>
      </c>
      <c r="M48" s="10">
        <v>0</v>
      </c>
      <c r="N48" s="13">
        <v>4525171</v>
      </c>
      <c r="O48" s="13">
        <v>2872576</v>
      </c>
      <c r="P48" s="12">
        <v>202651.01</v>
      </c>
      <c r="Q48" s="12">
        <v>833412479.29999995</v>
      </c>
      <c r="R48" s="63">
        <f>Q48*VLOOKUP($C48,Rais!$C$10:$I$38,MATCH(Snis!$D48,Rais!$C$10:$I$10,0),0)</f>
        <v>833412479.29999995</v>
      </c>
      <c r="S48" s="12">
        <v>34577649.149999999</v>
      </c>
      <c r="T48" s="12">
        <v>240366546.56999999</v>
      </c>
      <c r="U48" s="12">
        <v>264280378.80000001</v>
      </c>
      <c r="V48" s="63">
        <f>U48*VLOOKUP($C48,Rais!$C$10:$I$38,MATCH(Snis!$D48,Rais!$C$10:$I$10,0),0)</f>
        <v>264280378.80000001</v>
      </c>
      <c r="W48" s="12">
        <v>1898476968.3499999</v>
      </c>
      <c r="X48" s="63">
        <f>(SUM(Y48,AA48,AB48,V48,T48,S48,R48))/VLOOKUP($D48,IPCA!$G$12:$H$14,2,0)</f>
        <v>1896322391.2089446</v>
      </c>
      <c r="Y48" s="10">
        <v>0</v>
      </c>
      <c r="Z48" s="12">
        <v>215806259.37</v>
      </c>
      <c r="AA48" s="12">
        <v>310033655.16000003</v>
      </c>
      <c r="AB48" s="10">
        <v>0</v>
      </c>
      <c r="AC48" s="10">
        <v>99.9</v>
      </c>
    </row>
    <row r="49" spans="1:29" x14ac:dyDescent="0.25">
      <c r="A49" s="10">
        <v>500270</v>
      </c>
      <c r="B49" s="10" t="s">
        <v>163</v>
      </c>
      <c r="C49" s="10" t="s">
        <v>164</v>
      </c>
      <c r="D49" s="10">
        <v>2014</v>
      </c>
      <c r="E49" s="10">
        <v>50027000</v>
      </c>
      <c r="F49" s="11" t="s">
        <v>165</v>
      </c>
      <c r="G49" s="10" t="s">
        <v>166</v>
      </c>
      <c r="H49" s="10" t="s">
        <v>51</v>
      </c>
      <c r="I49" s="10" t="s">
        <v>52</v>
      </c>
      <c r="J49" s="10" t="s">
        <v>53</v>
      </c>
      <c r="K49" s="12">
        <v>109354</v>
      </c>
      <c r="L49" s="12">
        <v>67930</v>
      </c>
      <c r="M49" s="10">
        <v>0</v>
      </c>
      <c r="N49" s="13">
        <v>480283</v>
      </c>
      <c r="O49" s="13">
        <v>132438</v>
      </c>
      <c r="P49" s="12">
        <v>14687.9</v>
      </c>
      <c r="Q49" s="12">
        <v>100758454</v>
      </c>
      <c r="R49" s="63">
        <f>Q49*VLOOKUP($C49,Rais!$C$10:$I$38,MATCH(Snis!$D49,Rais!$C$10:$I$10,0),0)</f>
        <v>112116340.14666098</v>
      </c>
      <c r="S49" s="12">
        <v>4965028.9400000004</v>
      </c>
      <c r="T49" s="12">
        <v>28281342.699999999</v>
      </c>
      <c r="U49" s="12">
        <v>75902427.819999993</v>
      </c>
      <c r="V49" s="63">
        <f>U49*VLOOKUP($C49,Rais!$C$10:$I$38,MATCH(Snis!$D49,Rais!$C$10:$I$10,0),0)</f>
        <v>84458445.694536984</v>
      </c>
      <c r="W49" s="12">
        <v>253149561.62</v>
      </c>
      <c r="X49" s="63">
        <f>(SUM(Y49,AA49,AB49,V49,T49,S49,R49))/VLOOKUP($D49,IPCA!$G$12:$H$14,2,0)</f>
        <v>247497785.22119796</v>
      </c>
      <c r="Y49" s="10">
        <v>0</v>
      </c>
      <c r="Z49" s="12">
        <v>25565680.420000002</v>
      </c>
      <c r="AA49" s="12">
        <v>17676627.739999998</v>
      </c>
      <c r="AB49" s="10">
        <v>0</v>
      </c>
      <c r="AC49" s="10">
        <v>97.85</v>
      </c>
    </row>
    <row r="50" spans="1:29" x14ac:dyDescent="0.25">
      <c r="A50" s="10">
        <v>500270</v>
      </c>
      <c r="B50" s="10" t="s">
        <v>163</v>
      </c>
      <c r="C50" s="10" t="s">
        <v>164</v>
      </c>
      <c r="D50" s="10">
        <v>2013</v>
      </c>
      <c r="E50" s="10">
        <v>50027000</v>
      </c>
      <c r="F50" s="11" t="s">
        <v>165</v>
      </c>
      <c r="G50" s="10" t="s">
        <v>166</v>
      </c>
      <c r="H50" s="10" t="s">
        <v>51</v>
      </c>
      <c r="I50" s="10" t="s">
        <v>52</v>
      </c>
      <c r="J50" s="10" t="s">
        <v>53</v>
      </c>
      <c r="K50" s="12">
        <v>106059.21</v>
      </c>
      <c r="L50" s="12">
        <v>66571.3</v>
      </c>
      <c r="M50" s="10">
        <v>0</v>
      </c>
      <c r="N50" s="13">
        <v>463461</v>
      </c>
      <c r="O50" s="13">
        <v>107922</v>
      </c>
      <c r="P50" s="12">
        <v>12214.9</v>
      </c>
      <c r="Q50" s="12">
        <v>89749747.200000003</v>
      </c>
      <c r="R50" s="63">
        <f>Q50*VLOOKUP($C50,Rais!$C$10:$I$38,MATCH(Snis!$D50,Rais!$C$10:$I$10,0),0)</f>
        <v>98899017.970929965</v>
      </c>
      <c r="S50" s="12">
        <v>3584909.58</v>
      </c>
      <c r="T50" s="12">
        <v>23036212.710000001</v>
      </c>
      <c r="U50" s="12">
        <v>58026102.310000002</v>
      </c>
      <c r="V50" s="63">
        <f>U50*VLOOKUP($C50,Rais!$C$10:$I$38,MATCH(Snis!$D50,Rais!$C$10:$I$10,0),0)</f>
        <v>63941400.551819168</v>
      </c>
      <c r="W50" s="12">
        <v>213569041.25999999</v>
      </c>
      <c r="X50" s="63">
        <f>(SUM(Y50,AA50,AB50,V50,T50,S50,R50))/VLOOKUP($D50,IPCA!$G$12:$H$14,2,0)</f>
        <v>218311472.39313021</v>
      </c>
      <c r="Y50" s="10">
        <v>0</v>
      </c>
      <c r="Z50" s="12">
        <v>23468341.68</v>
      </c>
      <c r="AA50" s="12">
        <v>15703727.779999999</v>
      </c>
      <c r="AB50" s="10">
        <v>0</v>
      </c>
      <c r="AC50" s="10">
        <v>97.93</v>
      </c>
    </row>
    <row r="51" spans="1:29" x14ac:dyDescent="0.25">
      <c r="A51" s="10">
        <v>500270</v>
      </c>
      <c r="B51" s="10" t="s">
        <v>163</v>
      </c>
      <c r="C51" s="10" t="s">
        <v>164</v>
      </c>
      <c r="D51" s="10">
        <v>2012</v>
      </c>
      <c r="E51" s="10">
        <v>50027000</v>
      </c>
      <c r="F51" s="11" t="s">
        <v>165</v>
      </c>
      <c r="G51" s="10" t="s">
        <v>166</v>
      </c>
      <c r="H51" s="10" t="s">
        <v>51</v>
      </c>
      <c r="I51" s="10" t="s">
        <v>52</v>
      </c>
      <c r="J51" s="10" t="s">
        <v>53</v>
      </c>
      <c r="K51" s="12">
        <v>104880.5</v>
      </c>
      <c r="L51" s="12">
        <v>66474.63</v>
      </c>
      <c r="M51" s="10">
        <v>0</v>
      </c>
      <c r="N51" s="13">
        <v>440269</v>
      </c>
      <c r="O51" s="13">
        <v>89859</v>
      </c>
      <c r="P51" s="12">
        <v>10247.450000000001</v>
      </c>
      <c r="Q51" s="12">
        <v>81626754.560000002</v>
      </c>
      <c r="R51" s="63">
        <f>Q51*VLOOKUP($C51,Rais!$C$10:$I$38,MATCH(Snis!$D51,Rais!$C$10:$I$10,0),0)</f>
        <v>90223040.680899099</v>
      </c>
      <c r="S51" s="12">
        <v>2745141.99</v>
      </c>
      <c r="T51" s="12">
        <v>24931616.66</v>
      </c>
      <c r="U51" s="12">
        <v>47144662.149999999</v>
      </c>
      <c r="V51" s="63">
        <f>U51*VLOOKUP($C51,Rais!$C$10:$I$38,MATCH(Snis!$D51,Rais!$C$10:$I$10,0),0)</f>
        <v>52109566.207488008</v>
      </c>
      <c r="W51" s="12">
        <v>191568218.81</v>
      </c>
      <c r="X51" s="63">
        <f>(SUM(Y51,AA51,AB51,V51,T51,S51,R51))/VLOOKUP($D51,IPCA!$G$12:$H$14,2,0)</f>
        <v>206637070.34936213</v>
      </c>
      <c r="Y51" s="10">
        <v>0</v>
      </c>
      <c r="Z51" s="12">
        <v>21773378.77</v>
      </c>
      <c r="AA51" s="12">
        <v>13346664.68</v>
      </c>
      <c r="AB51" s="10">
        <v>0</v>
      </c>
      <c r="AC51" s="10">
        <v>98.19</v>
      </c>
    </row>
    <row r="52" spans="1:29" x14ac:dyDescent="0.25">
      <c r="A52" s="10">
        <v>150140</v>
      </c>
      <c r="B52" s="10" t="s">
        <v>167</v>
      </c>
      <c r="C52" s="10" t="s">
        <v>168</v>
      </c>
      <c r="D52" s="10">
        <v>2014</v>
      </c>
      <c r="E52" s="10">
        <v>15014000</v>
      </c>
      <c r="F52" s="11" t="s">
        <v>169</v>
      </c>
      <c r="G52" s="10" t="s">
        <v>170</v>
      </c>
      <c r="H52" s="10" t="s">
        <v>51</v>
      </c>
      <c r="I52" s="10" t="s">
        <v>52</v>
      </c>
      <c r="J52" s="10" t="s">
        <v>53</v>
      </c>
      <c r="K52" s="12">
        <v>154771</v>
      </c>
      <c r="L52" s="12">
        <v>81783.350000000006</v>
      </c>
      <c r="M52" s="10">
        <v>0</v>
      </c>
      <c r="N52" s="13">
        <v>474406</v>
      </c>
      <c r="O52" s="13">
        <v>56034</v>
      </c>
      <c r="P52" s="10">
        <v>796.53</v>
      </c>
      <c r="Q52" s="12">
        <v>124632620</v>
      </c>
      <c r="R52" s="63">
        <f>Q52*VLOOKUP($C52,Rais!$C$10:$I$38,MATCH(Snis!$D52,Rais!$C$10:$I$10,0),0)</f>
        <v>153539128.63243866</v>
      </c>
      <c r="S52" s="12">
        <v>14697659</v>
      </c>
      <c r="T52" s="12">
        <v>47801903</v>
      </c>
      <c r="U52" s="12">
        <v>42635515</v>
      </c>
      <c r="V52" s="63">
        <f>U52*VLOOKUP($C52,Rais!$C$10:$I$38,MATCH(Snis!$D52,Rais!$C$10:$I$10,0),0)</f>
        <v>52524129.091527313</v>
      </c>
      <c r="W52" s="12">
        <v>244742923</v>
      </c>
      <c r="X52" s="63">
        <f>(SUM(Y52,AA52,AB52,V52,T52,S52,R52))/VLOOKUP($D52,IPCA!$G$12:$H$14,2,0)</f>
        <v>275529882.723966</v>
      </c>
      <c r="Y52" s="10">
        <v>0</v>
      </c>
      <c r="Z52" s="12">
        <v>8008163</v>
      </c>
      <c r="AA52" s="12">
        <v>6967063</v>
      </c>
      <c r="AB52" s="10">
        <v>0</v>
      </c>
      <c r="AC52" s="10">
        <v>33.020000000000003</v>
      </c>
    </row>
    <row r="53" spans="1:29" x14ac:dyDescent="0.25">
      <c r="A53" s="10">
        <v>150140</v>
      </c>
      <c r="B53" s="10" t="s">
        <v>167</v>
      </c>
      <c r="C53" s="10" t="s">
        <v>168</v>
      </c>
      <c r="D53" s="10">
        <v>2013</v>
      </c>
      <c r="E53" s="10">
        <v>15014000</v>
      </c>
      <c r="F53" s="11" t="s">
        <v>169</v>
      </c>
      <c r="G53" s="10" t="s">
        <v>170</v>
      </c>
      <c r="H53" s="10" t="s">
        <v>51</v>
      </c>
      <c r="I53" s="10" t="s">
        <v>52</v>
      </c>
      <c r="J53" s="10" t="s">
        <v>53</v>
      </c>
      <c r="K53" s="12">
        <v>151602</v>
      </c>
      <c r="L53" s="12">
        <v>77196</v>
      </c>
      <c r="M53" s="10">
        <v>0</v>
      </c>
      <c r="N53" s="13">
        <v>465103</v>
      </c>
      <c r="O53" s="13">
        <v>33807</v>
      </c>
      <c r="P53" s="10">
        <v>564</v>
      </c>
      <c r="Q53" s="12">
        <v>117250379</v>
      </c>
      <c r="R53" s="63">
        <f>Q53*VLOOKUP($C53,Rais!$C$10:$I$38,MATCH(Snis!$D53,Rais!$C$10:$I$10,0),0)</f>
        <v>142031009.42390034</v>
      </c>
      <c r="S53" s="12">
        <v>13639409</v>
      </c>
      <c r="T53" s="12">
        <v>38877576</v>
      </c>
      <c r="U53" s="12">
        <v>42176395</v>
      </c>
      <c r="V53" s="63">
        <f>U53*VLOOKUP($C53,Rais!$C$10:$I$38,MATCH(Snis!$D53,Rais!$C$10:$I$10,0),0)</f>
        <v>51090290.767513365</v>
      </c>
      <c r="W53" s="12">
        <v>218325814</v>
      </c>
      <c r="X53" s="63">
        <f>(SUM(Y53,AA53,AB53,V53,T53,S53,R53))/VLOOKUP($D53,IPCA!$G$12:$H$14,2,0)</f>
        <v>268139333.69594848</v>
      </c>
      <c r="Y53" s="10">
        <v>0</v>
      </c>
      <c r="Z53" s="12">
        <v>27727</v>
      </c>
      <c r="AA53" s="12">
        <v>6354328</v>
      </c>
      <c r="AB53" s="10">
        <v>0</v>
      </c>
      <c r="AC53" s="10">
        <v>31.72</v>
      </c>
    </row>
    <row r="54" spans="1:29" x14ac:dyDescent="0.25">
      <c r="A54" s="10">
        <v>150140</v>
      </c>
      <c r="B54" s="10" t="s">
        <v>167</v>
      </c>
      <c r="C54" s="10" t="s">
        <v>168</v>
      </c>
      <c r="D54" s="10">
        <v>2012</v>
      </c>
      <c r="E54" s="10">
        <v>15014000</v>
      </c>
      <c r="F54" s="11" t="s">
        <v>169</v>
      </c>
      <c r="G54" s="10" t="s">
        <v>170</v>
      </c>
      <c r="H54" s="10" t="s">
        <v>51</v>
      </c>
      <c r="I54" s="10" t="s">
        <v>52</v>
      </c>
      <c r="J54" s="10" t="s">
        <v>53</v>
      </c>
      <c r="K54" s="12">
        <v>151052</v>
      </c>
      <c r="L54" s="12">
        <v>77166</v>
      </c>
      <c r="M54" s="10">
        <v>0</v>
      </c>
      <c r="N54" s="13">
        <v>460048</v>
      </c>
      <c r="O54" s="13">
        <v>33227</v>
      </c>
      <c r="P54" s="10">
        <v>754</v>
      </c>
      <c r="Q54" s="12">
        <v>110245168</v>
      </c>
      <c r="R54" s="63">
        <f>Q54*VLOOKUP($C54,Rais!$C$10:$I$38,MATCH(Snis!$D54,Rais!$C$10:$I$10,0),0)</f>
        <v>135342505.11442983</v>
      </c>
      <c r="S54" s="12">
        <v>13645160</v>
      </c>
      <c r="T54" s="12">
        <v>42367228</v>
      </c>
      <c r="U54" s="12">
        <v>37833988</v>
      </c>
      <c r="V54" s="63">
        <f>U54*VLOOKUP($C54,Rais!$C$10:$I$38,MATCH(Snis!$D54,Rais!$C$10:$I$10,0),0)</f>
        <v>46446903.817038737</v>
      </c>
      <c r="W54" s="12">
        <v>209663327</v>
      </c>
      <c r="X54" s="63">
        <f>(SUM(Y54,AA54,AB54,V54,T54,S54,R54))/VLOOKUP($D54,IPCA!$G$12:$H$14,2,0)</f>
        <v>274021227.69682187</v>
      </c>
      <c r="Y54" s="10">
        <v>0</v>
      </c>
      <c r="Z54" s="12">
        <v>225318</v>
      </c>
      <c r="AA54" s="12">
        <v>5346465</v>
      </c>
      <c r="AB54" s="10">
        <v>0</v>
      </c>
      <c r="AC54" s="10">
        <v>30.55</v>
      </c>
    </row>
    <row r="55" spans="1:29" x14ac:dyDescent="0.25">
      <c r="A55" s="10">
        <v>250750</v>
      </c>
      <c r="B55" s="10" t="s">
        <v>171</v>
      </c>
      <c r="C55" s="10" t="s">
        <v>172</v>
      </c>
      <c r="D55" s="10">
        <v>2014</v>
      </c>
      <c r="E55" s="10">
        <v>25075000</v>
      </c>
      <c r="F55" s="11" t="s">
        <v>173</v>
      </c>
      <c r="G55" s="10" t="s">
        <v>174</v>
      </c>
      <c r="H55" s="10" t="s">
        <v>51</v>
      </c>
      <c r="I55" s="10" t="s">
        <v>52</v>
      </c>
      <c r="J55" s="10" t="s">
        <v>53</v>
      </c>
      <c r="K55" s="12">
        <v>224126.18</v>
      </c>
      <c r="L55" s="12">
        <v>130681.52</v>
      </c>
      <c r="M55" s="10">
        <v>0</v>
      </c>
      <c r="N55" s="13">
        <v>912806</v>
      </c>
      <c r="O55" s="13">
        <v>337188</v>
      </c>
      <c r="P55" s="12">
        <v>56939.44</v>
      </c>
      <c r="Q55" s="12">
        <v>283289750.51999998</v>
      </c>
      <c r="R55" s="63">
        <f>Q55*VLOOKUP($C55,Rais!$C$10:$I$38,MATCH(Snis!$D55,Rais!$C$10:$I$10,0),0)</f>
        <v>378767104.20042717</v>
      </c>
      <c r="S55" s="12">
        <v>9975076.4800000004</v>
      </c>
      <c r="T55" s="12">
        <v>45641542.869999997</v>
      </c>
      <c r="U55" s="12">
        <v>60028897.259999998</v>
      </c>
      <c r="V55" s="63">
        <f>U55*VLOOKUP($C55,Rais!$C$10:$I$38,MATCH(Snis!$D55,Rais!$C$10:$I$10,0),0)</f>
        <v>80260480.803769663</v>
      </c>
      <c r="W55" s="12">
        <v>490217407.10000002</v>
      </c>
      <c r="X55" s="63">
        <f>(SUM(Y55,AA55,AB55,V55,T55,S55,R55))/VLOOKUP($D55,IPCA!$G$12:$H$14,2,0)</f>
        <v>553058061.7141968</v>
      </c>
      <c r="Y55" s="10">
        <v>0</v>
      </c>
      <c r="Z55" s="12">
        <v>52868282.609999999</v>
      </c>
      <c r="AA55" s="12">
        <v>38413857.359999999</v>
      </c>
      <c r="AB55" s="10">
        <v>0</v>
      </c>
      <c r="AC55" s="10">
        <v>87.5</v>
      </c>
    </row>
    <row r="56" spans="1:29" x14ac:dyDescent="0.25">
      <c r="A56" s="10">
        <v>250750</v>
      </c>
      <c r="B56" s="10" t="s">
        <v>171</v>
      </c>
      <c r="C56" s="10" t="s">
        <v>172</v>
      </c>
      <c r="D56" s="10">
        <v>2013</v>
      </c>
      <c r="E56" s="10">
        <v>25075000</v>
      </c>
      <c r="F56" s="11" t="s">
        <v>173</v>
      </c>
      <c r="G56" s="10" t="s">
        <v>174</v>
      </c>
      <c r="H56" s="10" t="s">
        <v>51</v>
      </c>
      <c r="I56" s="10" t="s">
        <v>52</v>
      </c>
      <c r="J56" s="10" t="s">
        <v>53</v>
      </c>
      <c r="K56" s="12">
        <v>234071.32</v>
      </c>
      <c r="L56" s="12">
        <v>141732.85</v>
      </c>
      <c r="M56" s="10">
        <v>0</v>
      </c>
      <c r="N56" s="13">
        <v>871089</v>
      </c>
      <c r="O56" s="13">
        <v>255536</v>
      </c>
      <c r="P56" s="12">
        <v>47695.53</v>
      </c>
      <c r="Q56" s="12">
        <v>257499395.41</v>
      </c>
      <c r="R56" s="63">
        <f>Q56*VLOOKUP($C56,Rais!$C$10:$I$38,MATCH(Snis!$D56,Rais!$C$10:$I$10,0),0)</f>
        <v>334483697.33179832</v>
      </c>
      <c r="S56" s="12">
        <v>8607768.7400000002</v>
      </c>
      <c r="T56" s="12">
        <v>40562401.869999997</v>
      </c>
      <c r="U56" s="12">
        <v>64920760.310000002</v>
      </c>
      <c r="V56" s="63">
        <f>U56*VLOOKUP($C56,Rais!$C$10:$I$38,MATCH(Snis!$D56,Rais!$C$10:$I$10,0),0)</f>
        <v>84330046.319157168</v>
      </c>
      <c r="W56" s="12">
        <v>443155976.95999998</v>
      </c>
      <c r="X56" s="63">
        <f>(SUM(Y56,AA56,AB56,V56,T56,S56,R56))/VLOOKUP($D56,IPCA!$G$12:$H$14,2,0)</f>
        <v>521006925.05771559</v>
      </c>
      <c r="Y56" s="10">
        <v>0</v>
      </c>
      <c r="Z56" s="12">
        <v>49916452.409999996</v>
      </c>
      <c r="AA56" s="12">
        <v>21649198.219999999</v>
      </c>
      <c r="AB56" s="10">
        <v>0</v>
      </c>
      <c r="AC56" s="10">
        <v>86.99</v>
      </c>
    </row>
    <row r="57" spans="1:29" x14ac:dyDescent="0.25">
      <c r="A57" s="10">
        <v>250750</v>
      </c>
      <c r="B57" s="10" t="s">
        <v>171</v>
      </c>
      <c r="C57" s="10" t="s">
        <v>172</v>
      </c>
      <c r="D57" s="10">
        <v>2012</v>
      </c>
      <c r="E57" s="10">
        <v>25075000</v>
      </c>
      <c r="F57" s="11" t="s">
        <v>173</v>
      </c>
      <c r="G57" s="10" t="s">
        <v>174</v>
      </c>
      <c r="H57" s="10" t="s">
        <v>51</v>
      </c>
      <c r="I57" s="10" t="s">
        <v>52</v>
      </c>
      <c r="J57" s="10" t="s">
        <v>53</v>
      </c>
      <c r="K57" s="12">
        <v>245797.06</v>
      </c>
      <c r="L57" s="12">
        <v>142040.6</v>
      </c>
      <c r="M57" s="10">
        <v>0</v>
      </c>
      <c r="N57" s="13">
        <v>849018</v>
      </c>
      <c r="O57" s="13">
        <v>247164</v>
      </c>
      <c r="P57" s="12">
        <v>53497.91</v>
      </c>
      <c r="Q57" s="12">
        <v>225197709.36000001</v>
      </c>
      <c r="R57" s="63">
        <f>Q57*VLOOKUP($C57,Rais!$C$10:$I$38,MATCH(Snis!$D57,Rais!$C$10:$I$10,0),0)</f>
        <v>292788389.33061886</v>
      </c>
      <c r="S57" s="12">
        <v>7959903.1500000004</v>
      </c>
      <c r="T57" s="12">
        <v>53719491.229999997</v>
      </c>
      <c r="U57" s="12">
        <v>46916620.329999998</v>
      </c>
      <c r="V57" s="63">
        <f>U57*VLOOKUP($C57,Rais!$C$10:$I$38,MATCH(Snis!$D57,Rais!$C$10:$I$10,0),0)</f>
        <v>60998141.314561665</v>
      </c>
      <c r="W57" s="12">
        <v>387690839.30000001</v>
      </c>
      <c r="X57" s="63">
        <f>(SUM(Y57,AA57,AB57,V57,T57,S57,R57))/VLOOKUP($D57,IPCA!$G$12:$H$14,2,0)</f>
        <v>475011890.26537049</v>
      </c>
      <c r="Y57" s="10">
        <v>0</v>
      </c>
      <c r="Z57" s="12">
        <v>47868995.850000001</v>
      </c>
      <c r="AA57" s="12">
        <v>6028119.3799999999</v>
      </c>
      <c r="AB57" s="10">
        <v>0</v>
      </c>
      <c r="AC57" s="10">
        <v>86.36</v>
      </c>
    </row>
    <row r="58" spans="1:29" x14ac:dyDescent="0.25">
      <c r="A58" s="10">
        <v>261160</v>
      </c>
      <c r="B58" s="10" t="s">
        <v>175</v>
      </c>
      <c r="C58" s="10" t="s">
        <v>176</v>
      </c>
      <c r="D58" s="10">
        <v>2014</v>
      </c>
      <c r="E58" s="10">
        <v>26116000</v>
      </c>
      <c r="F58" s="11" t="s">
        <v>177</v>
      </c>
      <c r="G58" s="10" t="s">
        <v>178</v>
      </c>
      <c r="H58" s="10" t="s">
        <v>51</v>
      </c>
      <c r="I58" s="10" t="s">
        <v>52</v>
      </c>
      <c r="J58" s="10" t="s">
        <v>53</v>
      </c>
      <c r="K58" s="12">
        <v>590550.13</v>
      </c>
      <c r="L58" s="12">
        <v>251802.76</v>
      </c>
      <c r="M58" s="10">
        <v>0</v>
      </c>
      <c r="N58" s="13">
        <v>2104549</v>
      </c>
      <c r="O58" s="13">
        <v>485166</v>
      </c>
      <c r="P58" s="12">
        <v>66493</v>
      </c>
      <c r="Q58" s="12">
        <v>286551578.07999998</v>
      </c>
      <c r="R58" s="63">
        <f>Q58*VLOOKUP($C58,Rais!$C$10:$I$38,MATCH(Snis!$D58,Rais!$C$10:$I$10,0),0)</f>
        <v>336169149.73159766</v>
      </c>
      <c r="S58" s="12">
        <v>45768128.950000003</v>
      </c>
      <c r="T58" s="12">
        <v>115996431.97</v>
      </c>
      <c r="U58" s="12">
        <v>279744069.88</v>
      </c>
      <c r="V58" s="63">
        <f>U58*VLOOKUP($C58,Rais!$C$10:$I$38,MATCH(Snis!$D58,Rais!$C$10:$I$10,0),0)</f>
        <v>328182893.78871131</v>
      </c>
      <c r="W58" s="12">
        <v>997070611.57000005</v>
      </c>
      <c r="X58" s="63">
        <f>(SUM(Y58,AA58,AB58,V58,T58,S58,R58))/VLOOKUP($D58,IPCA!$G$12:$H$14,2,0)</f>
        <v>975001078.80030906</v>
      </c>
      <c r="Y58" s="12">
        <v>7176.4</v>
      </c>
      <c r="Z58" s="12">
        <v>120125928.33</v>
      </c>
      <c r="AA58" s="12">
        <v>148877297.96000001</v>
      </c>
      <c r="AB58" s="10">
        <v>0</v>
      </c>
      <c r="AC58" s="10">
        <v>87.77</v>
      </c>
    </row>
    <row r="59" spans="1:29" x14ac:dyDescent="0.25">
      <c r="A59" s="10">
        <v>261160</v>
      </c>
      <c r="B59" s="10" t="s">
        <v>175</v>
      </c>
      <c r="C59" s="10" t="s">
        <v>176</v>
      </c>
      <c r="D59" s="10">
        <v>2013</v>
      </c>
      <c r="E59" s="10">
        <v>26116000</v>
      </c>
      <c r="F59" s="11" t="s">
        <v>177</v>
      </c>
      <c r="G59" s="10" t="s">
        <v>178</v>
      </c>
      <c r="H59" s="10" t="s">
        <v>51</v>
      </c>
      <c r="I59" s="10" t="s">
        <v>52</v>
      </c>
      <c r="J59" s="10" t="s">
        <v>53</v>
      </c>
      <c r="K59" s="12">
        <v>590150.27</v>
      </c>
      <c r="L59" s="12">
        <v>237683.3</v>
      </c>
      <c r="M59" s="10">
        <v>0</v>
      </c>
      <c r="N59" s="13">
        <v>1979832</v>
      </c>
      <c r="O59" s="13">
        <v>450775</v>
      </c>
      <c r="P59" s="12">
        <v>62912.94</v>
      </c>
      <c r="Q59" s="12">
        <v>260207084.37</v>
      </c>
      <c r="R59" s="63">
        <f>Q59*VLOOKUP($C59,Rais!$C$10:$I$38,MATCH(Snis!$D59,Rais!$C$10:$I$10,0),0)</f>
        <v>302526590.21431625</v>
      </c>
      <c r="S59" s="12">
        <v>35343772.659999996</v>
      </c>
      <c r="T59" s="12">
        <v>99015165.599999994</v>
      </c>
      <c r="U59" s="12">
        <v>281717295.36000001</v>
      </c>
      <c r="V59" s="63">
        <f>U59*VLOOKUP($C59,Rais!$C$10:$I$38,MATCH(Snis!$D59,Rais!$C$10:$I$10,0),0)</f>
        <v>327535174.4400326</v>
      </c>
      <c r="W59" s="12">
        <v>891092842.39999998</v>
      </c>
      <c r="X59" s="63">
        <f>(SUM(Y59,AA59,AB59,V59,T59,S59,R59))/VLOOKUP($D59,IPCA!$G$12:$H$14,2,0)</f>
        <v>928023020.26084137</v>
      </c>
      <c r="Y59" s="10">
        <v>0</v>
      </c>
      <c r="Z59" s="12">
        <v>107090572.34</v>
      </c>
      <c r="AA59" s="12">
        <v>107718952.06999999</v>
      </c>
      <c r="AB59" s="10">
        <v>0</v>
      </c>
      <c r="AC59" s="10">
        <v>86.02</v>
      </c>
    </row>
    <row r="60" spans="1:29" x14ac:dyDescent="0.25">
      <c r="A60" s="10">
        <v>261160</v>
      </c>
      <c r="B60" s="10" t="s">
        <v>175</v>
      </c>
      <c r="C60" s="10" t="s">
        <v>176</v>
      </c>
      <c r="D60" s="10">
        <v>2012</v>
      </c>
      <c r="E60" s="10">
        <v>26116000</v>
      </c>
      <c r="F60" s="11" t="s">
        <v>177</v>
      </c>
      <c r="G60" s="10" t="s">
        <v>178</v>
      </c>
      <c r="H60" s="10" t="s">
        <v>51</v>
      </c>
      <c r="I60" s="10" t="s">
        <v>52</v>
      </c>
      <c r="J60" s="10" t="s">
        <v>53</v>
      </c>
      <c r="K60" s="12">
        <v>622101.12</v>
      </c>
      <c r="L60" s="12">
        <v>238079.48</v>
      </c>
      <c r="M60" s="10">
        <v>0</v>
      </c>
      <c r="N60" s="13">
        <v>1913351</v>
      </c>
      <c r="O60" s="13">
        <v>426373</v>
      </c>
      <c r="P60" s="12">
        <v>61007.76</v>
      </c>
      <c r="Q60" s="12">
        <v>249676711.03999999</v>
      </c>
      <c r="R60" s="63">
        <f>Q60*VLOOKUP($C60,Rais!$C$10:$I$38,MATCH(Snis!$D60,Rais!$C$10:$I$10,0),0)</f>
        <v>291829682.92481273</v>
      </c>
      <c r="S60" s="12">
        <v>34909261.539999999</v>
      </c>
      <c r="T60" s="12">
        <v>149775620.22999999</v>
      </c>
      <c r="U60" s="12">
        <v>226582129.41</v>
      </c>
      <c r="V60" s="63">
        <f>U60*VLOOKUP($C60,Rais!$C$10:$I$38,MATCH(Snis!$D60,Rais!$C$10:$I$10,0),0)</f>
        <v>264836038.19803497</v>
      </c>
      <c r="W60" s="12">
        <v>856449456.39999998</v>
      </c>
      <c r="X60" s="63">
        <f>(SUM(Y60,AA60,AB60,V60,T60,S60,R60))/VLOOKUP($D60,IPCA!$G$12:$H$14,2,0)</f>
        <v>941453565.02422392</v>
      </c>
      <c r="Y60" s="10">
        <v>0</v>
      </c>
      <c r="Z60" s="12">
        <v>101472889.05</v>
      </c>
      <c r="AA60" s="12">
        <v>94032845.129999995</v>
      </c>
      <c r="AB60" s="10">
        <v>0</v>
      </c>
      <c r="AC60" s="10">
        <v>79.349999999999994</v>
      </c>
    </row>
    <row r="61" spans="1:29" x14ac:dyDescent="0.25">
      <c r="A61" s="10">
        <v>221100</v>
      </c>
      <c r="B61" s="10" t="s">
        <v>179</v>
      </c>
      <c r="C61" s="10" t="s">
        <v>180</v>
      </c>
      <c r="D61" s="10">
        <v>2014</v>
      </c>
      <c r="E61" s="10">
        <v>22110000</v>
      </c>
      <c r="F61" s="11" t="s">
        <v>181</v>
      </c>
      <c r="G61" s="10" t="s">
        <v>182</v>
      </c>
      <c r="H61" s="10" t="s">
        <v>51</v>
      </c>
      <c r="I61" s="10" t="s">
        <v>52</v>
      </c>
      <c r="J61" s="10" t="s">
        <v>53</v>
      </c>
      <c r="K61" s="12">
        <v>201336.74</v>
      </c>
      <c r="L61" s="12">
        <v>95193.02</v>
      </c>
      <c r="M61" s="10">
        <v>0</v>
      </c>
      <c r="N61" s="13">
        <v>672728</v>
      </c>
      <c r="O61" s="13">
        <v>72116</v>
      </c>
      <c r="P61" s="12">
        <v>9158.51</v>
      </c>
      <c r="Q61" s="12">
        <v>199399259.53999999</v>
      </c>
      <c r="R61" s="63">
        <f>Q61*VLOOKUP($C61,Rais!$C$10:$I$38,MATCH(Snis!$D61,Rais!$C$10:$I$10,0),0)</f>
        <v>261924009.28374764</v>
      </c>
      <c r="S61" s="12">
        <v>12515822.59</v>
      </c>
      <c r="T61" s="12">
        <v>39923236.420000002</v>
      </c>
      <c r="U61" s="12">
        <v>86158112.409999996</v>
      </c>
      <c r="V61" s="63">
        <f>U61*VLOOKUP($C61,Rais!$C$10:$I$38,MATCH(Snis!$D61,Rais!$C$10:$I$10,0),0)</f>
        <v>113174333.1786046</v>
      </c>
      <c r="W61" s="12">
        <v>364220428.58999997</v>
      </c>
      <c r="X61" s="63">
        <f>(SUM(Y61,AA61,AB61,V61,T61,S61,R61))/VLOOKUP($D61,IPCA!$G$12:$H$14,2,0)</f>
        <v>434092672.62235224</v>
      </c>
      <c r="Y61" s="10">
        <v>0</v>
      </c>
      <c r="Z61" s="12">
        <v>19668726.48</v>
      </c>
      <c r="AA61" s="12">
        <v>6555271.1500000004</v>
      </c>
      <c r="AB61" s="10">
        <v>0</v>
      </c>
      <c r="AC61" s="10">
        <v>94.56</v>
      </c>
    </row>
    <row r="62" spans="1:29" x14ac:dyDescent="0.25">
      <c r="A62" s="10">
        <v>221100</v>
      </c>
      <c r="B62" s="10" t="s">
        <v>179</v>
      </c>
      <c r="C62" s="10" t="s">
        <v>180</v>
      </c>
      <c r="D62" s="10">
        <v>2013</v>
      </c>
      <c r="E62" s="10">
        <v>22110000</v>
      </c>
      <c r="F62" s="11" t="s">
        <v>181</v>
      </c>
      <c r="G62" s="10" t="s">
        <v>182</v>
      </c>
      <c r="H62" s="10" t="s">
        <v>51</v>
      </c>
      <c r="I62" s="10" t="s">
        <v>52</v>
      </c>
      <c r="J62" s="10" t="s">
        <v>53</v>
      </c>
      <c r="K62" s="12">
        <v>191343.3</v>
      </c>
      <c r="L62" s="12">
        <v>90886.01</v>
      </c>
      <c r="M62" s="10">
        <v>0</v>
      </c>
      <c r="N62" s="13">
        <v>647739</v>
      </c>
      <c r="O62" s="13">
        <v>59113</v>
      </c>
      <c r="P62" s="12">
        <v>7573.63</v>
      </c>
      <c r="Q62" s="12">
        <v>180252880.25</v>
      </c>
      <c r="R62" s="63">
        <f>Q62*VLOOKUP($C62,Rais!$C$10:$I$38,MATCH(Snis!$D62,Rais!$C$10:$I$10,0),0)</f>
        <v>232390965.24092329</v>
      </c>
      <c r="S62" s="12">
        <v>9828223.0500000007</v>
      </c>
      <c r="T62" s="12">
        <v>34864859.850000001</v>
      </c>
      <c r="U62" s="12">
        <v>78442989.930000007</v>
      </c>
      <c r="V62" s="63">
        <f>U62*VLOOKUP($C62,Rais!$C$10:$I$38,MATCH(Snis!$D62,Rais!$C$10:$I$10,0),0)</f>
        <v>101132598.38585423</v>
      </c>
      <c r="W62" s="12">
        <v>334454872.25</v>
      </c>
      <c r="X62" s="63">
        <f>(SUM(Y62,AA62,AB62,V62,T62,S62,R62))/VLOOKUP($D62,IPCA!$G$12:$H$14,2,0)</f>
        <v>407620808.15957439</v>
      </c>
      <c r="Y62" s="10">
        <v>0</v>
      </c>
      <c r="Z62" s="12">
        <v>26207724.629999999</v>
      </c>
      <c r="AA62" s="12">
        <v>4858194.54</v>
      </c>
      <c r="AB62" s="10">
        <v>0</v>
      </c>
      <c r="AC62" s="10">
        <v>93.59</v>
      </c>
    </row>
    <row r="63" spans="1:29" x14ac:dyDescent="0.25">
      <c r="A63" s="10">
        <v>221100</v>
      </c>
      <c r="B63" s="10" t="s">
        <v>179</v>
      </c>
      <c r="C63" s="10" t="s">
        <v>180</v>
      </c>
      <c r="D63" s="10">
        <v>2012</v>
      </c>
      <c r="E63" s="10">
        <v>22110000</v>
      </c>
      <c r="F63" s="11" t="s">
        <v>181</v>
      </c>
      <c r="G63" s="10" t="s">
        <v>182</v>
      </c>
      <c r="H63" s="10" t="s">
        <v>51</v>
      </c>
      <c r="I63" s="10" t="s">
        <v>52</v>
      </c>
      <c r="J63" s="10" t="s">
        <v>53</v>
      </c>
      <c r="K63" s="12">
        <v>193737.85</v>
      </c>
      <c r="L63" s="12">
        <v>86450.07</v>
      </c>
      <c r="M63" s="10">
        <v>0</v>
      </c>
      <c r="N63" s="13">
        <v>628554</v>
      </c>
      <c r="O63" s="13">
        <v>54373</v>
      </c>
      <c r="P63" s="12">
        <v>7698.38</v>
      </c>
      <c r="Q63" s="12">
        <v>161784993.66999999</v>
      </c>
      <c r="R63" s="63">
        <f>Q63*VLOOKUP($C63,Rais!$C$10:$I$38,MATCH(Snis!$D63,Rais!$C$10:$I$10,0),0)</f>
        <v>208991327.64061615</v>
      </c>
      <c r="S63" s="12">
        <v>8465109.6400000006</v>
      </c>
      <c r="T63" s="12">
        <v>42948882.329999998</v>
      </c>
      <c r="U63" s="12">
        <v>66520377.539999999</v>
      </c>
      <c r="V63" s="63">
        <f>U63*VLOOKUP($C63,Rais!$C$10:$I$38,MATCH(Snis!$D63,Rais!$C$10:$I$10,0),0)</f>
        <v>85929984.61647512</v>
      </c>
      <c r="W63" s="12">
        <v>298255784.44999999</v>
      </c>
      <c r="X63" s="63">
        <f>(SUM(Y63,AA63,AB63,V63,T63,S63,R63))/VLOOKUP($D63,IPCA!$G$12:$H$14,2,0)</f>
        <v>390310111.6380111</v>
      </c>
      <c r="Y63" s="10">
        <v>0</v>
      </c>
      <c r="Z63" s="12">
        <v>18536421.27</v>
      </c>
      <c r="AA63" s="10">
        <v>0</v>
      </c>
      <c r="AB63" s="10">
        <v>0</v>
      </c>
      <c r="AC63" s="10">
        <v>93.24</v>
      </c>
    </row>
    <row r="64" spans="1:29" x14ac:dyDescent="0.25">
      <c r="A64" s="10">
        <v>410690</v>
      </c>
      <c r="B64" s="10" t="s">
        <v>69</v>
      </c>
      <c r="C64" s="10" t="s">
        <v>67</v>
      </c>
      <c r="D64" s="10">
        <v>2014</v>
      </c>
      <c r="E64" s="10">
        <v>41069000</v>
      </c>
      <c r="F64" s="11" t="s">
        <v>65</v>
      </c>
      <c r="G64" s="10" t="s">
        <v>64</v>
      </c>
      <c r="H64" s="10" t="s">
        <v>51</v>
      </c>
      <c r="I64" s="10" t="s">
        <v>52</v>
      </c>
      <c r="J64" s="10" t="s">
        <v>63</v>
      </c>
      <c r="K64" s="12">
        <v>730378.96</v>
      </c>
      <c r="L64" s="12">
        <v>489415.07</v>
      </c>
      <c r="M64" s="10">
        <v>0</v>
      </c>
      <c r="N64" s="13">
        <v>3573490</v>
      </c>
      <c r="O64" s="13">
        <v>2364022</v>
      </c>
      <c r="P64" s="12">
        <v>324448.05</v>
      </c>
      <c r="Q64" s="12">
        <v>821662077.94000006</v>
      </c>
      <c r="R64" s="63">
        <f>Q64*VLOOKUP($C64,Rais!$C$10:$I$38,MATCH(Snis!$D64,Rais!$C$10:$I$10,0),0)</f>
        <v>780614016.40515316</v>
      </c>
      <c r="S64" s="12">
        <v>61456908.399999999</v>
      </c>
      <c r="T64" s="12">
        <v>206114631.71000001</v>
      </c>
      <c r="U64" s="12">
        <v>440437660.42000002</v>
      </c>
      <c r="V64" s="63">
        <f>U64*VLOOKUP($C64,Rais!$C$10:$I$38,MATCH(Snis!$D64,Rais!$C$10:$I$10,0),0)</f>
        <v>418434561.24751472</v>
      </c>
      <c r="W64" s="12">
        <v>1813574990.6900001</v>
      </c>
      <c r="X64" s="63">
        <f>(SUM(Y64,AA64,AB64,V64,T64,S64,R64))/VLOOKUP($D64,IPCA!$G$12:$H$14,2,0)</f>
        <v>1540551012.692668</v>
      </c>
      <c r="Y64" s="10">
        <v>0</v>
      </c>
      <c r="Z64" s="12">
        <v>209972817.28999999</v>
      </c>
      <c r="AA64" s="12">
        <v>73930894.930000007</v>
      </c>
      <c r="AB64" s="10">
        <v>0</v>
      </c>
      <c r="AC64" s="10">
        <v>100</v>
      </c>
    </row>
    <row r="65" spans="1:29" x14ac:dyDescent="0.25">
      <c r="A65" s="10">
        <v>410690</v>
      </c>
      <c r="B65" s="10" t="s">
        <v>69</v>
      </c>
      <c r="C65" s="10" t="s">
        <v>67</v>
      </c>
      <c r="D65" s="10">
        <v>2013</v>
      </c>
      <c r="E65" s="10">
        <v>41069000</v>
      </c>
      <c r="F65" s="11" t="s">
        <v>65</v>
      </c>
      <c r="G65" s="10" t="s">
        <v>64</v>
      </c>
      <c r="H65" s="10" t="s">
        <v>51</v>
      </c>
      <c r="I65" s="10" t="s">
        <v>52</v>
      </c>
      <c r="J65" s="10" t="s">
        <v>63</v>
      </c>
      <c r="K65" s="12">
        <v>716919.47</v>
      </c>
      <c r="L65" s="12">
        <v>471189.5</v>
      </c>
      <c r="M65" s="10">
        <v>0</v>
      </c>
      <c r="N65" s="13">
        <v>3445585</v>
      </c>
      <c r="O65" s="13">
        <v>2234701</v>
      </c>
      <c r="P65" s="12">
        <v>306433.13</v>
      </c>
      <c r="Q65" s="12">
        <v>728429335.72000003</v>
      </c>
      <c r="R65" s="63">
        <f>Q65*VLOOKUP($C65,Rais!$C$10:$I$38,MATCH(Snis!$D65,Rais!$C$10:$I$10,0),0)</f>
        <v>674423827.0441494</v>
      </c>
      <c r="S65" s="12">
        <v>56846816.359999999</v>
      </c>
      <c r="T65" s="12">
        <v>167540284.44</v>
      </c>
      <c r="U65" s="12">
        <v>345810889.49000001</v>
      </c>
      <c r="V65" s="63">
        <f>U65*VLOOKUP($C65,Rais!$C$10:$I$38,MATCH(Snis!$D65,Rais!$C$10:$I$10,0),0)</f>
        <v>320172585.15935928</v>
      </c>
      <c r="W65" s="12">
        <v>1558397620.9400001</v>
      </c>
      <c r="X65" s="63">
        <f>(SUM(Y65,AA65,AB65,V65,T65,S65,R65))/VLOOKUP($D65,IPCA!$G$12:$H$14,2,0)</f>
        <v>1370816769.3218017</v>
      </c>
      <c r="Y65" s="10">
        <v>0</v>
      </c>
      <c r="Z65" s="12">
        <v>190484402.81999999</v>
      </c>
      <c r="AA65" s="12">
        <v>69285892.109999999</v>
      </c>
      <c r="AB65" s="10">
        <v>0</v>
      </c>
      <c r="AC65" s="10">
        <v>100</v>
      </c>
    </row>
    <row r="66" spans="1:29" x14ac:dyDescent="0.25">
      <c r="A66" s="10">
        <v>410690</v>
      </c>
      <c r="B66" s="10" t="s">
        <v>69</v>
      </c>
      <c r="C66" s="10" t="s">
        <v>67</v>
      </c>
      <c r="D66" s="10">
        <v>2012</v>
      </c>
      <c r="E66" s="10">
        <v>41069000</v>
      </c>
      <c r="F66" s="11" t="s">
        <v>65</v>
      </c>
      <c r="G66" s="10" t="s">
        <v>64</v>
      </c>
      <c r="H66" s="10" t="s">
        <v>51</v>
      </c>
      <c r="I66" s="10" t="s">
        <v>52</v>
      </c>
      <c r="J66" s="10" t="s">
        <v>63</v>
      </c>
      <c r="K66" s="12">
        <v>712753.96</v>
      </c>
      <c r="L66" s="12">
        <v>466628.59</v>
      </c>
      <c r="M66" s="10">
        <v>0</v>
      </c>
      <c r="N66" s="13">
        <v>3317199</v>
      </c>
      <c r="O66" s="13">
        <v>2093785</v>
      </c>
      <c r="P66" s="12">
        <v>295516.28000000003</v>
      </c>
      <c r="Q66" s="40">
        <v>635908000</v>
      </c>
      <c r="R66" s="63">
        <f>Q66*VLOOKUP($C66,Rais!$C$10:$I$38,MATCH(Snis!$D66,Rais!$C$10:$I$10,0),0)</f>
        <v>608871530.42402518</v>
      </c>
      <c r="S66" s="12">
        <v>47769904.049999997</v>
      </c>
      <c r="T66" s="40">
        <v>190460000</v>
      </c>
      <c r="U66" s="40">
        <v>268926000</v>
      </c>
      <c r="V66" s="63">
        <f>U66*VLOOKUP($C66,Rais!$C$10:$I$38,MATCH(Snis!$D66,Rais!$C$10:$I$10,0),0)</f>
        <v>257492255.46904805</v>
      </c>
      <c r="W66" s="40">
        <f>SUM(Q66,S66,T66,U66,Y66,Z66,AA66,AB66)</f>
        <v>1373061542.5700002</v>
      </c>
      <c r="X66" s="63">
        <f>(SUM(Y66,AA66,AB66,V66,T66,S66,R66))/VLOOKUP($D66,IPCA!$G$12:$H$14,2,0)</f>
        <v>1316879290.340574</v>
      </c>
      <c r="Y66" s="10">
        <v>0</v>
      </c>
      <c r="Z66" s="12">
        <v>166079993.37</v>
      </c>
      <c r="AA66" s="12">
        <v>63917645.149999999</v>
      </c>
      <c r="AB66" s="10">
        <v>0</v>
      </c>
      <c r="AC66" s="10">
        <v>100</v>
      </c>
    </row>
    <row r="67" spans="1:29" x14ac:dyDescent="0.25">
      <c r="A67" s="10">
        <v>330455</v>
      </c>
      <c r="B67" s="10" t="s">
        <v>183</v>
      </c>
      <c r="C67" s="10" t="s">
        <v>184</v>
      </c>
      <c r="D67" s="10">
        <v>2014</v>
      </c>
      <c r="E67" s="10">
        <v>33045500</v>
      </c>
      <c r="F67" s="11" t="s">
        <v>185</v>
      </c>
      <c r="G67" s="10" t="s">
        <v>186</v>
      </c>
      <c r="H67" s="10" t="s">
        <v>51</v>
      </c>
      <c r="I67" s="10" t="s">
        <v>52</v>
      </c>
      <c r="J67" s="10" t="s">
        <v>53</v>
      </c>
      <c r="K67" s="12">
        <v>1856211</v>
      </c>
      <c r="L67" s="12">
        <v>1230313.3500000001</v>
      </c>
      <c r="M67" s="10">
        <v>0</v>
      </c>
      <c r="N67" s="13">
        <v>4152586</v>
      </c>
      <c r="O67" s="13">
        <v>2060311</v>
      </c>
      <c r="P67" s="12">
        <v>353098</v>
      </c>
      <c r="Q67" s="12">
        <v>842219916.17999995</v>
      </c>
      <c r="R67" s="63">
        <f>Q67*VLOOKUP($C67,Rais!$C$10:$I$38,MATCH(Snis!$D67,Rais!$C$10:$I$10,0),0)</f>
        <v>762993233.24918854</v>
      </c>
      <c r="S67" s="12">
        <v>54379366.219999999</v>
      </c>
      <c r="T67" s="12">
        <v>201041476.06999999</v>
      </c>
      <c r="U67" s="12">
        <v>345946643.72000003</v>
      </c>
      <c r="V67" s="63">
        <f>U67*VLOOKUP($C67,Rais!$C$10:$I$38,MATCH(Snis!$D67,Rais!$C$10:$I$10,0),0)</f>
        <v>313403830.93863481</v>
      </c>
      <c r="W67" s="12">
        <v>1544496347.5599999</v>
      </c>
      <c r="X67" s="63">
        <f>(SUM(Y67,AA67,AB67,V67,T67,S67,R67))/VLOOKUP($D67,IPCA!$G$12:$H$14,2,0)</f>
        <v>1429414366.6878233</v>
      </c>
      <c r="Y67" s="12">
        <v>318267.90999999997</v>
      </c>
      <c r="Z67" s="12">
        <v>3312485.16</v>
      </c>
      <c r="AA67" s="12">
        <v>97278192.299999997</v>
      </c>
      <c r="AB67" s="10">
        <v>0</v>
      </c>
      <c r="AC67" s="10">
        <v>60.23</v>
      </c>
    </row>
    <row r="68" spans="1:29" x14ac:dyDescent="0.25">
      <c r="A68" s="10">
        <v>330455</v>
      </c>
      <c r="B68" s="10" t="s">
        <v>183</v>
      </c>
      <c r="C68" s="10" t="s">
        <v>184</v>
      </c>
      <c r="D68" s="10">
        <v>2013</v>
      </c>
      <c r="E68" s="10">
        <v>33045500</v>
      </c>
      <c r="F68" s="11" t="s">
        <v>185</v>
      </c>
      <c r="G68" s="10" t="s">
        <v>186</v>
      </c>
      <c r="H68" s="10" t="s">
        <v>51</v>
      </c>
      <c r="I68" s="10" t="s">
        <v>52</v>
      </c>
      <c r="J68" s="10" t="s">
        <v>53</v>
      </c>
      <c r="K68" s="12">
        <v>1842518.2</v>
      </c>
      <c r="L68" s="12">
        <v>1224118.67</v>
      </c>
      <c r="M68" s="10">
        <v>0</v>
      </c>
      <c r="N68" s="13">
        <v>4126259</v>
      </c>
      <c r="O68" s="13">
        <v>2049915</v>
      </c>
      <c r="P68" s="12">
        <v>350900</v>
      </c>
      <c r="Q68" s="12">
        <v>812735904.91999996</v>
      </c>
      <c r="R68" s="63">
        <f>Q68*VLOOKUP($C68,Rais!$C$10:$I$38,MATCH(Snis!$D68,Rais!$C$10:$I$10,0),0)</f>
        <v>720871825.31404746</v>
      </c>
      <c r="S68" s="12">
        <v>51571786.18</v>
      </c>
      <c r="T68" s="12">
        <v>194925864.68000001</v>
      </c>
      <c r="U68" s="12">
        <v>309841821.76999998</v>
      </c>
      <c r="V68" s="63">
        <f>U68*VLOOKUP($C68,Rais!$C$10:$I$38,MATCH(Snis!$D68,Rais!$C$10:$I$10,0),0)</f>
        <v>274820194.6854499</v>
      </c>
      <c r="W68" s="12">
        <v>1785548938.49</v>
      </c>
      <c r="X68" s="63">
        <f>(SUM(Y68,AA68,AB68,V68,T68,S68,R68))/VLOOKUP($D68,IPCA!$G$12:$H$14,2,0)</f>
        <v>1349034351.8604586</v>
      </c>
      <c r="Y68" s="12">
        <v>275246.2</v>
      </c>
      <c r="Z68" s="12">
        <v>390864558.16000003</v>
      </c>
      <c r="AA68" s="12">
        <v>25333756.579999998</v>
      </c>
      <c r="AB68" s="10">
        <v>0</v>
      </c>
      <c r="AC68" s="10">
        <v>58.76</v>
      </c>
    </row>
    <row r="69" spans="1:29" x14ac:dyDescent="0.25">
      <c r="A69" s="10">
        <v>330455</v>
      </c>
      <c r="B69" s="10" t="s">
        <v>183</v>
      </c>
      <c r="C69" s="10" t="s">
        <v>184</v>
      </c>
      <c r="D69" s="10">
        <v>2012</v>
      </c>
      <c r="E69" s="10">
        <v>33045500</v>
      </c>
      <c r="F69" s="11" t="s">
        <v>185</v>
      </c>
      <c r="G69" s="10" t="s">
        <v>186</v>
      </c>
      <c r="H69" s="10" t="s">
        <v>51</v>
      </c>
      <c r="I69" s="10" t="s">
        <v>52</v>
      </c>
      <c r="J69" s="10" t="s">
        <v>53</v>
      </c>
      <c r="K69" s="12">
        <v>1774967</v>
      </c>
      <c r="L69" s="12">
        <v>1177156</v>
      </c>
      <c r="M69" s="10">
        <v>0</v>
      </c>
      <c r="N69" s="13">
        <v>4091096</v>
      </c>
      <c r="O69" s="13">
        <v>2019210</v>
      </c>
      <c r="P69" s="12">
        <v>349503</v>
      </c>
      <c r="Q69" s="12">
        <v>753709505.5</v>
      </c>
      <c r="R69" s="63">
        <f>Q69*VLOOKUP($C69,Rais!$C$10:$I$38,MATCH(Snis!$D69,Rais!$C$10:$I$10,0),0)</f>
        <v>699132421.20629811</v>
      </c>
      <c r="S69" s="12">
        <v>42258773.700000003</v>
      </c>
      <c r="T69" s="12">
        <v>202966713.19999999</v>
      </c>
      <c r="U69" s="12">
        <v>295408277.20999998</v>
      </c>
      <c r="V69" s="63">
        <f>U69*VLOOKUP($C69,Rais!$C$10:$I$38,MATCH(Snis!$D69,Rais!$C$10:$I$10,0),0)</f>
        <v>274017380.14860231</v>
      </c>
      <c r="W69" s="12">
        <v>1707824175.5999999</v>
      </c>
      <c r="X69" s="63">
        <f>(SUM(Y69,AA69,AB69,V69,T69,S69,R69))/VLOOKUP($D69,IPCA!$G$12:$H$14,2,0)</f>
        <v>1415110279.6862192</v>
      </c>
      <c r="Y69" s="12">
        <v>219425.23</v>
      </c>
      <c r="Z69" s="12">
        <v>376181194.75999999</v>
      </c>
      <c r="AA69" s="12">
        <v>37080286</v>
      </c>
      <c r="AB69" s="10">
        <v>0</v>
      </c>
      <c r="AC69" s="10">
        <v>56</v>
      </c>
    </row>
    <row r="70" spans="1:29" x14ac:dyDescent="0.25">
      <c r="A70" s="10">
        <v>240810</v>
      </c>
      <c r="B70" s="10" t="s">
        <v>187</v>
      </c>
      <c r="C70" s="10" t="s">
        <v>188</v>
      </c>
      <c r="D70" s="10">
        <v>2014</v>
      </c>
      <c r="E70" s="10">
        <v>24081000</v>
      </c>
      <c r="F70" s="11" t="s">
        <v>189</v>
      </c>
      <c r="G70" s="10" t="s">
        <v>190</v>
      </c>
      <c r="H70" s="10" t="s">
        <v>51</v>
      </c>
      <c r="I70" s="10" t="s">
        <v>52</v>
      </c>
      <c r="J70" s="10" t="s">
        <v>53</v>
      </c>
      <c r="K70" s="12">
        <v>234015.43</v>
      </c>
      <c r="L70" s="12">
        <v>101401.75</v>
      </c>
      <c r="M70" s="10">
        <v>0</v>
      </c>
      <c r="N70" s="13">
        <v>793492</v>
      </c>
      <c r="O70" s="13">
        <v>208859</v>
      </c>
      <c r="P70" s="12">
        <v>19553.79</v>
      </c>
      <c r="Q70" s="12">
        <v>154478106.40000001</v>
      </c>
      <c r="R70" s="63">
        <f>Q70*VLOOKUP($C70,Rais!$C$10:$I$38,MATCH(Snis!$D70,Rais!$C$10:$I$10,0),0)</f>
        <v>188305961.03506505</v>
      </c>
      <c r="S70" s="12">
        <v>7320759.2300000004</v>
      </c>
      <c r="T70" s="12">
        <v>62046094.280000001</v>
      </c>
      <c r="U70" s="12">
        <v>63449865.770000003</v>
      </c>
      <c r="V70" s="63">
        <f>U70*VLOOKUP($C70,Rais!$C$10:$I$38,MATCH(Snis!$D70,Rais!$C$10:$I$10,0),0)</f>
        <v>77344215.499561086</v>
      </c>
      <c r="W70" s="12">
        <v>378458201.18000001</v>
      </c>
      <c r="X70" s="63">
        <f>(SUM(Y70,AA70,AB70,V70,T70,S70,R70))/VLOOKUP($D70,IPCA!$G$12:$H$14,2,0)</f>
        <v>379629061.73462617</v>
      </c>
      <c r="Y70" s="12">
        <v>1962445.99</v>
      </c>
      <c r="Z70" s="12">
        <v>46551343.810000002</v>
      </c>
      <c r="AA70" s="12">
        <v>42649585.700000003</v>
      </c>
      <c r="AB70" s="10">
        <v>0</v>
      </c>
      <c r="AC70" s="10">
        <v>79.14</v>
      </c>
    </row>
    <row r="71" spans="1:29" x14ac:dyDescent="0.25">
      <c r="A71" s="10">
        <v>240810</v>
      </c>
      <c r="B71" s="10" t="s">
        <v>187</v>
      </c>
      <c r="C71" s="10" t="s">
        <v>188</v>
      </c>
      <c r="D71" s="10">
        <v>2013</v>
      </c>
      <c r="E71" s="10">
        <v>24081000</v>
      </c>
      <c r="F71" s="11" t="s">
        <v>189</v>
      </c>
      <c r="G71" s="10" t="s">
        <v>190</v>
      </c>
      <c r="H71" s="10" t="s">
        <v>51</v>
      </c>
      <c r="I71" s="10" t="s">
        <v>52</v>
      </c>
      <c r="J71" s="10" t="s">
        <v>53</v>
      </c>
      <c r="K71" s="12">
        <v>237430.99</v>
      </c>
      <c r="L71" s="12">
        <v>99243.94</v>
      </c>
      <c r="M71" s="10">
        <v>0</v>
      </c>
      <c r="N71" s="13">
        <v>772161</v>
      </c>
      <c r="O71" s="13">
        <v>199196</v>
      </c>
      <c r="P71" s="12">
        <v>19471.79</v>
      </c>
      <c r="Q71" s="12">
        <v>134499266.88</v>
      </c>
      <c r="R71" s="63">
        <f>Q71*VLOOKUP($C71,Rais!$C$10:$I$38,MATCH(Snis!$D71,Rais!$C$10:$I$10,0),0)</f>
        <v>163093770.25661996</v>
      </c>
      <c r="S71" s="12">
        <v>5288826.6100000003</v>
      </c>
      <c r="T71" s="12">
        <v>55062839.450000003</v>
      </c>
      <c r="U71" s="12">
        <v>52466506.469999999</v>
      </c>
      <c r="V71" s="63">
        <f>U71*VLOOKUP($C71,Rais!$C$10:$I$38,MATCH(Snis!$D71,Rais!$C$10:$I$10,0),0)</f>
        <v>63620869.844741605</v>
      </c>
      <c r="W71" s="12">
        <v>323337780.44999999</v>
      </c>
      <c r="X71" s="63">
        <f>(SUM(Y71,AA71,AB71,V71,T71,S71,R71))/VLOOKUP($D71,IPCA!$G$12:$H$14,2,0)</f>
        <v>343162855.05476153</v>
      </c>
      <c r="Y71" s="12">
        <v>1539218.32</v>
      </c>
      <c r="Z71" s="12">
        <v>40588252.789999999</v>
      </c>
      <c r="AA71" s="12">
        <v>33892869.93</v>
      </c>
      <c r="AB71" s="10">
        <v>0</v>
      </c>
      <c r="AC71" s="10">
        <v>74.02</v>
      </c>
    </row>
    <row r="72" spans="1:29" x14ac:dyDescent="0.25">
      <c r="A72" s="10">
        <v>240810</v>
      </c>
      <c r="B72" s="10" t="s">
        <v>187</v>
      </c>
      <c r="C72" s="10" t="s">
        <v>188</v>
      </c>
      <c r="D72" s="10">
        <v>2012</v>
      </c>
      <c r="E72" s="10">
        <v>24081000</v>
      </c>
      <c r="F72" s="11" t="s">
        <v>189</v>
      </c>
      <c r="G72" s="10" t="s">
        <v>190</v>
      </c>
      <c r="H72" s="10" t="s">
        <v>51</v>
      </c>
      <c r="I72" s="10" t="s">
        <v>52</v>
      </c>
      <c r="J72" s="10" t="s">
        <v>53</v>
      </c>
      <c r="K72" s="12">
        <v>235462.54</v>
      </c>
      <c r="L72" s="12">
        <v>95415.9</v>
      </c>
      <c r="M72" s="10">
        <v>0</v>
      </c>
      <c r="N72" s="13">
        <v>743475</v>
      </c>
      <c r="O72" s="13">
        <v>190888</v>
      </c>
      <c r="P72" s="12">
        <v>18426.939999999999</v>
      </c>
      <c r="Q72" s="12">
        <v>121498516.84999999</v>
      </c>
      <c r="R72" s="63">
        <f>Q72*VLOOKUP($C72,Rais!$C$10:$I$38,MATCH(Snis!$D72,Rais!$C$10:$I$10,0),0)</f>
        <v>144282487.83355439</v>
      </c>
      <c r="S72" s="12">
        <v>3622458.77</v>
      </c>
      <c r="T72" s="12">
        <v>63432511.200000003</v>
      </c>
      <c r="U72" s="12">
        <v>42483602.810000002</v>
      </c>
      <c r="V72" s="63">
        <f>U72*VLOOKUP($C72,Rais!$C$10:$I$38,MATCH(Snis!$D72,Rais!$C$10:$I$10,0),0)</f>
        <v>50450327.003801472</v>
      </c>
      <c r="W72" s="12">
        <v>301711077.94999999</v>
      </c>
      <c r="X72" s="63">
        <f>(SUM(Y72,AA72,AB72,V72,T72,S72,R72))/VLOOKUP($D72,IPCA!$G$12:$H$14,2,0)</f>
        <v>330136752.98076248</v>
      </c>
      <c r="Y72" s="12">
        <v>1714248.42</v>
      </c>
      <c r="Z72" s="12">
        <v>39520316.140000001</v>
      </c>
      <c r="AA72" s="12">
        <v>29439423.760000002</v>
      </c>
      <c r="AB72" s="10">
        <v>0</v>
      </c>
      <c r="AC72" s="10">
        <v>69.55</v>
      </c>
    </row>
    <row r="73" spans="1:29" x14ac:dyDescent="0.25">
      <c r="A73" s="10">
        <v>110020</v>
      </c>
      <c r="B73" s="10" t="s">
        <v>191</v>
      </c>
      <c r="C73" s="10" t="s">
        <v>192</v>
      </c>
      <c r="D73" s="10">
        <v>2014</v>
      </c>
      <c r="E73" s="10">
        <v>11002000</v>
      </c>
      <c r="F73" s="11" t="s">
        <v>193</v>
      </c>
      <c r="G73" s="10" t="s">
        <v>194</v>
      </c>
      <c r="H73" s="10" t="s">
        <v>51</v>
      </c>
      <c r="I73" s="10" t="s">
        <v>52</v>
      </c>
      <c r="J73" s="10" t="s">
        <v>53</v>
      </c>
      <c r="K73" s="12">
        <v>71147.17</v>
      </c>
      <c r="L73" s="12">
        <v>29790.13</v>
      </c>
      <c r="M73" s="10">
        <v>0</v>
      </c>
      <c r="N73" s="13">
        <v>156668</v>
      </c>
      <c r="O73" s="13">
        <v>4165</v>
      </c>
      <c r="P73" s="10">
        <v>0</v>
      </c>
      <c r="Q73" s="12">
        <v>84775365.109999999</v>
      </c>
      <c r="R73" s="63">
        <f>Q73*VLOOKUP($C73,Rais!$C$10:$I$38,MATCH(Snis!$D73,Rais!$C$10:$I$10,0),0)</f>
        <v>89232892.119589955</v>
      </c>
      <c r="S73" s="12">
        <v>3648298.72</v>
      </c>
      <c r="T73" s="12">
        <v>11542668.85</v>
      </c>
      <c r="U73" s="12">
        <v>11554243.16</v>
      </c>
      <c r="V73" s="63">
        <f>U73*VLOOKUP($C73,Rais!$C$10:$I$38,MATCH(Snis!$D73,Rais!$C$10:$I$10,0),0)</f>
        <v>12161770.487004042</v>
      </c>
      <c r="W73" s="12">
        <v>132118963.41</v>
      </c>
      <c r="X73" s="63">
        <f>(SUM(Y73,AA73,AB73,V73,T73,S73,R73))/VLOOKUP($D73,IPCA!$G$12:$H$14,2,0)</f>
        <v>125449408.816594</v>
      </c>
      <c r="Y73" s="10">
        <v>0</v>
      </c>
      <c r="Z73" s="12">
        <v>11734608.93</v>
      </c>
      <c r="AA73" s="12">
        <v>8863778.6400000006</v>
      </c>
      <c r="AB73" s="10">
        <v>0</v>
      </c>
      <c r="AC73" s="10">
        <v>81.38</v>
      </c>
    </row>
    <row r="74" spans="1:29" x14ac:dyDescent="0.25">
      <c r="A74" s="10">
        <v>110020</v>
      </c>
      <c r="B74" s="10" t="s">
        <v>191</v>
      </c>
      <c r="C74" s="10" t="s">
        <v>192</v>
      </c>
      <c r="D74" s="10">
        <v>2013</v>
      </c>
      <c r="E74" s="10">
        <v>11002000</v>
      </c>
      <c r="F74" s="11" t="s">
        <v>193</v>
      </c>
      <c r="G74" s="10" t="s">
        <v>194</v>
      </c>
      <c r="H74" s="10" t="s">
        <v>51</v>
      </c>
      <c r="I74" s="10" t="s">
        <v>52</v>
      </c>
      <c r="J74" s="10" t="s">
        <v>53</v>
      </c>
      <c r="K74" s="12">
        <v>69518.13</v>
      </c>
      <c r="L74" s="12">
        <v>28195.46</v>
      </c>
      <c r="M74" s="10">
        <v>0</v>
      </c>
      <c r="N74" s="13">
        <v>150698</v>
      </c>
      <c r="O74" s="13">
        <v>4439</v>
      </c>
      <c r="P74" s="10">
        <v>0</v>
      </c>
      <c r="Q74" s="12">
        <v>66832315.009999998</v>
      </c>
      <c r="R74" s="63">
        <f>Q74*VLOOKUP($C74,Rais!$C$10:$I$38,MATCH(Snis!$D74,Rais!$C$10:$I$10,0),0)</f>
        <v>69386738.140694395</v>
      </c>
      <c r="S74" s="12">
        <v>2339045.11</v>
      </c>
      <c r="T74" s="12">
        <v>11171494.199999999</v>
      </c>
      <c r="U74" s="12">
        <v>15638961.789999999</v>
      </c>
      <c r="V74" s="63">
        <f>U74*VLOOKUP($C74,Rais!$C$10:$I$38,MATCH(Snis!$D74,Rais!$C$10:$I$10,0),0)</f>
        <v>16236704.449826229</v>
      </c>
      <c r="W74" s="12">
        <v>118484165.55</v>
      </c>
      <c r="X74" s="63">
        <f>(SUM(Y74,AA74,AB74,V74,T74,S74,R74))/VLOOKUP($D74,IPCA!$G$12:$H$14,2,0)</f>
        <v>117881196.85534452</v>
      </c>
      <c r="Y74" s="10">
        <v>0</v>
      </c>
      <c r="Z74" s="12">
        <v>10853663.119999999</v>
      </c>
      <c r="AA74" s="12">
        <v>11648686.32</v>
      </c>
      <c r="AB74" s="10">
        <v>0</v>
      </c>
      <c r="AC74" s="10">
        <v>81.47</v>
      </c>
    </row>
    <row r="75" spans="1:29" x14ac:dyDescent="0.25">
      <c r="A75" s="10">
        <v>110020</v>
      </c>
      <c r="B75" s="10" t="s">
        <v>191</v>
      </c>
      <c r="C75" s="10" t="s">
        <v>192</v>
      </c>
      <c r="D75" s="10">
        <v>2012</v>
      </c>
      <c r="E75" s="10">
        <v>11002000</v>
      </c>
      <c r="F75" s="11" t="s">
        <v>193</v>
      </c>
      <c r="G75" s="10" t="s">
        <v>194</v>
      </c>
      <c r="H75" s="10" t="s">
        <v>51</v>
      </c>
      <c r="I75" s="10" t="s">
        <v>52</v>
      </c>
      <c r="J75" s="10" t="s">
        <v>53</v>
      </c>
      <c r="K75" s="12">
        <v>68813.259999999995</v>
      </c>
      <c r="L75" s="12">
        <v>27782.42</v>
      </c>
      <c r="M75" s="10">
        <v>0</v>
      </c>
      <c r="N75" s="13">
        <v>145371</v>
      </c>
      <c r="O75" s="13">
        <v>4324</v>
      </c>
      <c r="P75" s="10">
        <v>0</v>
      </c>
      <c r="Q75" s="12">
        <v>56033352.93</v>
      </c>
      <c r="R75" s="63">
        <f>Q75*VLOOKUP($C75,Rais!$C$10:$I$38,MATCH(Snis!$D75,Rais!$C$10:$I$10,0),0)</f>
        <v>57868761.379459202</v>
      </c>
      <c r="S75" s="12">
        <v>2265118</v>
      </c>
      <c r="T75" s="12">
        <v>13366306.039999999</v>
      </c>
      <c r="U75" s="12">
        <v>21801807.539999999</v>
      </c>
      <c r="V75" s="63">
        <f>U75*VLOOKUP($C75,Rais!$C$10:$I$38,MATCH(Snis!$D75,Rais!$C$10:$I$10,0),0)</f>
        <v>22515939.743053932</v>
      </c>
      <c r="W75" s="12">
        <v>111311103.31</v>
      </c>
      <c r="X75" s="63">
        <f>(SUM(Y75,AA75,AB75,V75,T75,S75,R75))/VLOOKUP($D75,IPCA!$G$12:$H$14,2,0)</f>
        <v>116465479.41140978</v>
      </c>
      <c r="Y75" s="10">
        <v>0</v>
      </c>
      <c r="Z75" s="12">
        <v>10516902.560000001</v>
      </c>
      <c r="AA75" s="12">
        <v>7327616.2400000002</v>
      </c>
      <c r="AB75" s="10">
        <v>0</v>
      </c>
      <c r="AC75" s="10">
        <v>83.42</v>
      </c>
    </row>
    <row r="76" spans="1:29" x14ac:dyDescent="0.25">
      <c r="A76" s="10">
        <v>140010</v>
      </c>
      <c r="B76" s="10" t="s">
        <v>195</v>
      </c>
      <c r="C76" s="10" t="s">
        <v>196</v>
      </c>
      <c r="D76" s="10">
        <v>2014</v>
      </c>
      <c r="E76" s="10">
        <v>14001000</v>
      </c>
      <c r="F76" s="11" t="s">
        <v>197</v>
      </c>
      <c r="G76" s="10" t="s">
        <v>198</v>
      </c>
      <c r="H76" s="10" t="s">
        <v>51</v>
      </c>
      <c r="I76" s="10" t="s">
        <v>52</v>
      </c>
      <c r="J76" s="10" t="s">
        <v>53</v>
      </c>
      <c r="K76" s="12">
        <v>56179.13</v>
      </c>
      <c r="L76" s="12">
        <v>21972.69</v>
      </c>
      <c r="M76" s="10">
        <v>0</v>
      </c>
      <c r="N76" s="13">
        <v>102056</v>
      </c>
      <c r="O76" s="13">
        <v>34428</v>
      </c>
      <c r="P76" s="12">
        <v>6856.27</v>
      </c>
      <c r="Q76" s="12">
        <v>36367191.090000004</v>
      </c>
      <c r="R76" s="63">
        <f>Q76*VLOOKUP($C76,Rais!$C$10:$I$38,MATCH(Snis!$D76,Rais!$C$10:$I$10,0),0)</f>
        <v>41101139.934341773</v>
      </c>
      <c r="S76" s="12">
        <v>2711373.76</v>
      </c>
      <c r="T76" s="12">
        <v>4123928.14</v>
      </c>
      <c r="U76" s="12">
        <v>7039195.25</v>
      </c>
      <c r="V76" s="63">
        <f>U76*VLOOKUP($C76,Rais!$C$10:$I$38,MATCH(Snis!$D76,Rais!$C$10:$I$10,0),0)</f>
        <v>7955493.408314364</v>
      </c>
      <c r="W76" s="12">
        <v>63063488.530000001</v>
      </c>
      <c r="X76" s="63">
        <f>(SUM(Y76,AA76,AB76,V76,T76,S76,R76))/VLOOKUP($D76,IPCA!$G$12:$H$14,2,0)</f>
        <v>63548613.812656134</v>
      </c>
      <c r="Y76" s="10">
        <v>0</v>
      </c>
      <c r="Z76" s="12">
        <v>5165121.72</v>
      </c>
      <c r="AA76" s="12">
        <v>7656678.5700000003</v>
      </c>
      <c r="AB76" s="10">
        <v>0</v>
      </c>
      <c r="AC76" s="10">
        <v>59.05</v>
      </c>
    </row>
    <row r="77" spans="1:29" x14ac:dyDescent="0.25">
      <c r="A77" s="10">
        <v>140010</v>
      </c>
      <c r="B77" s="10" t="s">
        <v>195</v>
      </c>
      <c r="C77" s="10" t="s">
        <v>196</v>
      </c>
      <c r="D77" s="10">
        <v>2013</v>
      </c>
      <c r="E77" s="10">
        <v>14001000</v>
      </c>
      <c r="F77" s="11" t="s">
        <v>197</v>
      </c>
      <c r="G77" s="10" t="s">
        <v>198</v>
      </c>
      <c r="H77" s="10" t="s">
        <v>51</v>
      </c>
      <c r="I77" s="10" t="s">
        <v>52</v>
      </c>
      <c r="J77" s="10" t="s">
        <v>53</v>
      </c>
      <c r="K77" s="12">
        <v>52838.09</v>
      </c>
      <c r="L77" s="12">
        <v>19984.59</v>
      </c>
      <c r="M77" s="10">
        <v>0</v>
      </c>
      <c r="N77" s="13">
        <v>98914</v>
      </c>
      <c r="O77" s="13">
        <v>37506</v>
      </c>
      <c r="P77" s="12">
        <v>8904.02</v>
      </c>
      <c r="Q77" s="12">
        <v>30242074.960000001</v>
      </c>
      <c r="R77" s="63">
        <f>Q77*VLOOKUP($C77,Rais!$C$10:$I$38,MATCH(Snis!$D77,Rais!$C$10:$I$10,0),0)</f>
        <v>33282671.322155133</v>
      </c>
      <c r="S77" s="12">
        <v>1867171.69</v>
      </c>
      <c r="T77" s="12">
        <v>3828829.28</v>
      </c>
      <c r="U77" s="12">
        <v>7615206.3300000001</v>
      </c>
      <c r="V77" s="63">
        <f>U77*VLOOKUP($C77,Rais!$C$10:$I$38,MATCH(Snis!$D77,Rais!$C$10:$I$10,0),0)</f>
        <v>8380853.8159838365</v>
      </c>
      <c r="W77" s="12">
        <v>53726302.109999999</v>
      </c>
      <c r="X77" s="63">
        <f>(SUM(Y77,AA77,AB77,V77,T77,S77,R77))/VLOOKUP($D77,IPCA!$G$12:$H$14,2,0)</f>
        <v>56021365.744007781</v>
      </c>
      <c r="Y77" s="10">
        <v>0</v>
      </c>
      <c r="Z77" s="12">
        <v>4884655.2</v>
      </c>
      <c r="AA77" s="12">
        <v>5288364.6500000004</v>
      </c>
      <c r="AB77" s="10">
        <v>0</v>
      </c>
      <c r="AC77" s="10">
        <v>58.69</v>
      </c>
    </row>
    <row r="78" spans="1:29" x14ac:dyDescent="0.25">
      <c r="A78" s="10">
        <v>140010</v>
      </c>
      <c r="B78" s="10" t="s">
        <v>195</v>
      </c>
      <c r="C78" s="10" t="s">
        <v>196</v>
      </c>
      <c r="D78" s="10">
        <v>2012</v>
      </c>
      <c r="E78" s="10">
        <v>14001000</v>
      </c>
      <c r="F78" s="11" t="s">
        <v>197</v>
      </c>
      <c r="G78" s="10" t="s">
        <v>198</v>
      </c>
      <c r="H78" s="10" t="s">
        <v>51</v>
      </c>
      <c r="I78" s="10" t="s">
        <v>52</v>
      </c>
      <c r="J78" s="10" t="s">
        <v>53</v>
      </c>
      <c r="K78" s="12">
        <v>51119.4</v>
      </c>
      <c r="L78" s="12">
        <v>20855.61</v>
      </c>
      <c r="M78" s="10">
        <v>0</v>
      </c>
      <c r="N78" s="13">
        <v>94950</v>
      </c>
      <c r="O78" s="13">
        <v>35644</v>
      </c>
      <c r="P78" s="12">
        <v>8258.14</v>
      </c>
      <c r="Q78" s="12">
        <v>26973487.300000001</v>
      </c>
      <c r="R78" s="63">
        <f>Q78*VLOOKUP($C78,Rais!$C$10:$I$38,MATCH(Snis!$D78,Rais!$C$10:$I$10,0),0)</f>
        <v>29439570.13022181</v>
      </c>
      <c r="S78" s="12">
        <v>3451223.53</v>
      </c>
      <c r="T78" s="12">
        <v>4339882.83</v>
      </c>
      <c r="U78" s="12">
        <v>3671011.72</v>
      </c>
      <c r="V78" s="63">
        <f>U78*VLOOKUP($C78,Rais!$C$10:$I$38,MATCH(Snis!$D78,Rais!$C$10:$I$10,0),0)</f>
        <v>4006638.2881017462</v>
      </c>
      <c r="W78" s="12">
        <v>47750856.640000001</v>
      </c>
      <c r="X78" s="63">
        <f>(SUM(Y78,AA78,AB78,V78,T78,S78,R78))/VLOOKUP($D78,IPCA!$G$12:$H$14,2,0)</f>
        <v>51895787.512778141</v>
      </c>
      <c r="Y78" s="10">
        <v>0</v>
      </c>
      <c r="Z78" s="12">
        <v>4503686.3899999997</v>
      </c>
      <c r="AA78" s="12">
        <v>4811564.87</v>
      </c>
      <c r="AB78" s="10">
        <v>0</v>
      </c>
      <c r="AC78" s="10">
        <v>56.72</v>
      </c>
    </row>
    <row r="79" spans="1:29" x14ac:dyDescent="0.25">
      <c r="A79" s="10">
        <v>431490</v>
      </c>
      <c r="B79" s="10" t="s">
        <v>199</v>
      </c>
      <c r="C79" s="10" t="s">
        <v>200</v>
      </c>
      <c r="D79" s="10">
        <v>2014</v>
      </c>
      <c r="E79" s="10">
        <v>43149000</v>
      </c>
      <c r="F79" s="11" t="s">
        <v>201</v>
      </c>
      <c r="G79" s="10" t="s">
        <v>202</v>
      </c>
      <c r="H79" s="10" t="s">
        <v>51</v>
      </c>
      <c r="I79" s="10" t="s">
        <v>52</v>
      </c>
      <c r="J79" s="10" t="s">
        <v>53</v>
      </c>
      <c r="K79" s="12">
        <v>521657</v>
      </c>
      <c r="L79" s="12">
        <v>407972</v>
      </c>
      <c r="M79" s="12">
        <v>82566.570000000007</v>
      </c>
      <c r="N79" s="13">
        <v>2431494</v>
      </c>
      <c r="O79" s="13">
        <v>295916</v>
      </c>
      <c r="P79" s="12">
        <v>29082</v>
      </c>
      <c r="Q79" s="12">
        <v>768556774.32000005</v>
      </c>
      <c r="R79" s="63">
        <f>Q79*VLOOKUP($C79,Rais!$C$10:$I$38,MATCH(Snis!$D79,Rais!$C$10:$I$10,0),0)</f>
        <v>701381243.29613638</v>
      </c>
      <c r="S79" s="12">
        <v>28922948.859999999</v>
      </c>
      <c r="T79" s="12">
        <v>131823975.52</v>
      </c>
      <c r="U79" s="12">
        <v>69957800.349999994</v>
      </c>
      <c r="V79" s="63">
        <f>U79*VLOOKUP($C79,Rais!$C$10:$I$38,MATCH(Snis!$D79,Rais!$C$10:$I$10,0),0)</f>
        <v>63843154.633773439</v>
      </c>
      <c r="W79" s="12">
        <v>1626167718.6300001</v>
      </c>
      <c r="X79" s="63">
        <f>(SUM(Y79,AA79,AB79,V79,T79,S79,R79))/VLOOKUP($D79,IPCA!$G$12:$H$14,2,0)</f>
        <v>1242386618.4499097</v>
      </c>
      <c r="Y79" s="12">
        <v>1762016.61</v>
      </c>
      <c r="Z79" s="12">
        <v>310490923.44</v>
      </c>
      <c r="AA79" s="12">
        <v>314653279.52999997</v>
      </c>
      <c r="AB79" s="10">
        <v>0</v>
      </c>
      <c r="AC79" s="10">
        <v>99.45</v>
      </c>
    </row>
    <row r="80" spans="1:29" x14ac:dyDescent="0.25">
      <c r="A80" s="10">
        <v>431490</v>
      </c>
      <c r="B80" s="10" t="s">
        <v>199</v>
      </c>
      <c r="C80" s="10" t="s">
        <v>200</v>
      </c>
      <c r="D80" s="10">
        <v>2013</v>
      </c>
      <c r="E80" s="10">
        <v>43149000</v>
      </c>
      <c r="F80" s="11" t="s">
        <v>201</v>
      </c>
      <c r="G80" s="10" t="s">
        <v>202</v>
      </c>
      <c r="H80" s="10" t="s">
        <v>51</v>
      </c>
      <c r="I80" s="10" t="s">
        <v>52</v>
      </c>
      <c r="J80" s="10" t="s">
        <v>53</v>
      </c>
      <c r="K80" s="12">
        <v>520074.26</v>
      </c>
      <c r="L80" s="12">
        <v>353561.27</v>
      </c>
      <c r="M80" s="12">
        <v>63238.91</v>
      </c>
      <c r="N80" s="13">
        <v>2352703</v>
      </c>
      <c r="O80" s="13">
        <v>280641</v>
      </c>
      <c r="P80" s="12">
        <v>24010.73</v>
      </c>
      <c r="Q80" s="12">
        <v>689423797.25</v>
      </c>
      <c r="R80" s="63">
        <f>Q80*VLOOKUP($C80,Rais!$C$10:$I$38,MATCH(Snis!$D80,Rais!$C$10:$I$10,0),0)</f>
        <v>636644931.99511337</v>
      </c>
      <c r="S80" s="12">
        <v>25901131.120000001</v>
      </c>
      <c r="T80" s="12">
        <v>105010193.77</v>
      </c>
      <c r="U80" s="12">
        <v>80841448.939999998</v>
      </c>
      <c r="V80" s="63">
        <f>U80*VLOOKUP($C80,Rais!$C$10:$I$38,MATCH(Snis!$D80,Rais!$C$10:$I$10,0),0)</f>
        <v>74652628.714134112</v>
      </c>
      <c r="W80" s="12">
        <v>1562719969.6800001</v>
      </c>
      <c r="X80" s="63">
        <f>(SUM(Y80,AA80,AB80,V80,T80,S80,R80))/VLOOKUP($D80,IPCA!$G$12:$H$14,2,0)</f>
        <v>1413722038.1309316</v>
      </c>
      <c r="Y80" s="12">
        <v>1986857.78</v>
      </c>
      <c r="Z80" s="12">
        <v>175161264.72999999</v>
      </c>
      <c r="AA80" s="12">
        <v>484395276.08999997</v>
      </c>
      <c r="AB80" s="10">
        <v>0</v>
      </c>
      <c r="AC80" s="10">
        <v>99.26</v>
      </c>
    </row>
    <row r="81" spans="1:29" x14ac:dyDescent="0.25">
      <c r="A81" s="10">
        <v>431490</v>
      </c>
      <c r="B81" s="10" t="s">
        <v>199</v>
      </c>
      <c r="C81" s="10" t="s">
        <v>200</v>
      </c>
      <c r="D81" s="10">
        <v>2012</v>
      </c>
      <c r="E81" s="10">
        <v>43149000</v>
      </c>
      <c r="F81" s="11" t="s">
        <v>201</v>
      </c>
      <c r="G81" s="10" t="s">
        <v>202</v>
      </c>
      <c r="H81" s="10" t="s">
        <v>51</v>
      </c>
      <c r="I81" s="10" t="s">
        <v>52</v>
      </c>
      <c r="J81" s="10" t="s">
        <v>53</v>
      </c>
      <c r="K81" s="12">
        <v>501373.25</v>
      </c>
      <c r="L81" s="12">
        <v>274940.33</v>
      </c>
      <c r="M81" s="10">
        <v>277.2</v>
      </c>
      <c r="N81" s="13">
        <v>2282456</v>
      </c>
      <c r="O81" s="13">
        <v>260501</v>
      </c>
      <c r="P81" s="12">
        <v>38243.800000000003</v>
      </c>
      <c r="Q81" s="12">
        <v>640893094.24000001</v>
      </c>
      <c r="R81" s="63">
        <f>Q81*VLOOKUP($C81,Rais!$C$10:$I$38,MATCH(Snis!$D81,Rais!$C$10:$I$10,0),0)</f>
        <v>596314175.27506137</v>
      </c>
      <c r="S81" s="12">
        <v>32727187.059999999</v>
      </c>
      <c r="T81" s="12">
        <v>138622583.83000001</v>
      </c>
      <c r="U81" s="12">
        <v>64748962.880000003</v>
      </c>
      <c r="V81" s="63">
        <f>U81*VLOOKUP($C81,Rais!$C$10:$I$38,MATCH(Snis!$D81,Rais!$C$10:$I$10,0),0)</f>
        <v>60245187.140749432</v>
      </c>
      <c r="W81" s="12">
        <v>1530053918.73</v>
      </c>
      <c r="X81" s="63">
        <f>(SUM(Y81,AA81,AB81,V81,T81,S81,R81))/VLOOKUP($D81,IPCA!$G$12:$H$14,2,0)</f>
        <v>1479938942.2564316</v>
      </c>
      <c r="Y81" s="12">
        <v>1612198.2</v>
      </c>
      <c r="Z81" s="12">
        <v>167771569.38999999</v>
      </c>
      <c r="AA81" s="12">
        <v>483678323.13</v>
      </c>
      <c r="AB81" s="10">
        <v>0</v>
      </c>
      <c r="AC81" s="10">
        <v>99.15</v>
      </c>
    </row>
    <row r="82" spans="1:29" x14ac:dyDescent="0.25">
      <c r="A82" s="10">
        <v>420540</v>
      </c>
      <c r="B82" s="10" t="s">
        <v>203</v>
      </c>
      <c r="C82" s="10" t="s">
        <v>66</v>
      </c>
      <c r="D82" s="10">
        <v>2014</v>
      </c>
      <c r="E82" s="10">
        <v>42054000</v>
      </c>
      <c r="F82" s="11" t="s">
        <v>204</v>
      </c>
      <c r="G82" s="10" t="s">
        <v>205</v>
      </c>
      <c r="H82" s="10" t="s">
        <v>51</v>
      </c>
      <c r="I82" s="10" t="s">
        <v>52</v>
      </c>
      <c r="J82" s="10" t="s">
        <v>53</v>
      </c>
      <c r="K82" s="12">
        <v>251928.45</v>
      </c>
      <c r="L82" s="12">
        <v>148466.20000000001</v>
      </c>
      <c r="M82" s="12">
        <v>2505.89</v>
      </c>
      <c r="N82" s="13">
        <v>1059274</v>
      </c>
      <c r="O82" s="13">
        <v>204769</v>
      </c>
      <c r="P82" s="12">
        <v>25995.73</v>
      </c>
      <c r="Q82" s="12">
        <v>268783090.69</v>
      </c>
      <c r="R82" s="63">
        <f>Q82*VLOOKUP($C82,Rais!$C$10:$I$38,MATCH(Snis!$D82,Rais!$C$10:$I$10,0),0)</f>
        <v>213511641.27750981</v>
      </c>
      <c r="S82" s="12">
        <v>17378667.329999998</v>
      </c>
      <c r="T82" s="12">
        <v>56292053.539999999</v>
      </c>
      <c r="U82" s="12">
        <v>98122252.760000005</v>
      </c>
      <c r="V82" s="63">
        <f>U82*VLOOKUP($C82,Rais!$C$10:$I$38,MATCH(Snis!$D82,Rais!$C$10:$I$10,0),0)</f>
        <v>77944796.225284711</v>
      </c>
      <c r="W82" s="12">
        <v>639048591.85000002</v>
      </c>
      <c r="X82" s="63">
        <f>(SUM(Y82,AA82,AB82,V82,T82,S82,R82))/VLOOKUP($D82,IPCA!$G$12:$H$14,2,0)</f>
        <v>480070858.81279451</v>
      </c>
      <c r="Y82" s="12">
        <v>2843040.53</v>
      </c>
      <c r="Z82" s="12">
        <v>83528827.090000004</v>
      </c>
      <c r="AA82" s="12">
        <v>112100659.91</v>
      </c>
      <c r="AB82" s="10">
        <v>0</v>
      </c>
      <c r="AC82" s="10">
        <v>99.53</v>
      </c>
    </row>
    <row r="83" spans="1:29" x14ac:dyDescent="0.25">
      <c r="A83" s="10">
        <v>420540</v>
      </c>
      <c r="B83" s="10" t="s">
        <v>203</v>
      </c>
      <c r="C83" s="10" t="s">
        <v>66</v>
      </c>
      <c r="D83" s="10">
        <v>2013</v>
      </c>
      <c r="E83" s="10">
        <v>42054000</v>
      </c>
      <c r="F83" s="11" t="s">
        <v>204</v>
      </c>
      <c r="G83" s="10" t="s">
        <v>205</v>
      </c>
      <c r="H83" s="10" t="s">
        <v>51</v>
      </c>
      <c r="I83" s="10" t="s">
        <v>52</v>
      </c>
      <c r="J83" s="10" t="s">
        <v>53</v>
      </c>
      <c r="K83" s="12">
        <v>240729.81</v>
      </c>
      <c r="L83" s="12">
        <v>150491.95000000001</v>
      </c>
      <c r="M83" s="12">
        <v>2068.2800000000002</v>
      </c>
      <c r="N83" s="13">
        <v>1004562</v>
      </c>
      <c r="O83" s="13">
        <v>193753</v>
      </c>
      <c r="P83" s="12">
        <v>23008.86</v>
      </c>
      <c r="Q83" s="12">
        <v>259597120.03</v>
      </c>
      <c r="R83" s="63">
        <f>Q83*VLOOKUP($C83,Rais!$C$10:$I$38,MATCH(Snis!$D83,Rais!$C$10:$I$10,0),0)</f>
        <v>205839031.99567512</v>
      </c>
      <c r="S83" s="12">
        <v>13756061.939999999</v>
      </c>
      <c r="T83" s="12">
        <v>46310737.789999999</v>
      </c>
      <c r="U83" s="12">
        <v>74391198.640000001</v>
      </c>
      <c r="V83" s="63">
        <f>U83*VLOOKUP($C83,Rais!$C$10:$I$38,MATCH(Snis!$D83,Rais!$C$10:$I$10,0),0)</f>
        <v>58986063.925847873</v>
      </c>
      <c r="W83" s="12">
        <v>547614386.82000005</v>
      </c>
      <c r="X83" s="63">
        <f>(SUM(Y83,AA83,AB83,V83,T83,S83,R83))/VLOOKUP($D83,IPCA!$G$12:$H$14,2,0)</f>
        <v>432870289.24493146</v>
      </c>
      <c r="Y83" s="12">
        <v>1813909.42</v>
      </c>
      <c r="Z83" s="12">
        <v>71647306.329999998</v>
      </c>
      <c r="AA83" s="12">
        <v>80098052.670000002</v>
      </c>
      <c r="AB83" s="10">
        <v>0</v>
      </c>
      <c r="AC83" s="10">
        <v>99.44</v>
      </c>
    </row>
    <row r="84" spans="1:29" x14ac:dyDescent="0.25">
      <c r="A84" s="10">
        <v>420540</v>
      </c>
      <c r="B84" s="10" t="s">
        <v>203</v>
      </c>
      <c r="C84" s="10" t="s">
        <v>66</v>
      </c>
      <c r="D84" s="10">
        <v>2012</v>
      </c>
      <c r="E84" s="10">
        <v>42054000</v>
      </c>
      <c r="F84" s="11" t="s">
        <v>204</v>
      </c>
      <c r="G84" s="10" t="s">
        <v>205</v>
      </c>
      <c r="H84" s="10" t="s">
        <v>51</v>
      </c>
      <c r="I84" s="10" t="s">
        <v>52</v>
      </c>
      <c r="J84" s="10" t="s">
        <v>53</v>
      </c>
      <c r="K84" s="12">
        <v>228249.28</v>
      </c>
      <c r="L84" s="12">
        <v>141932.68</v>
      </c>
      <c r="M84" s="12">
        <v>1715.68</v>
      </c>
      <c r="N84" s="13">
        <v>960859</v>
      </c>
      <c r="O84" s="13">
        <v>179485</v>
      </c>
      <c r="P84" s="12">
        <v>21263.55</v>
      </c>
      <c r="Q84" s="12">
        <v>243294389.55000001</v>
      </c>
      <c r="R84" s="63">
        <f>Q84*VLOOKUP($C84,Rais!$C$10:$I$38,MATCH(Snis!$D84,Rais!$C$10:$I$10,0),0)</f>
        <v>191570998.61179093</v>
      </c>
      <c r="S84" s="12">
        <v>11204922.300000001</v>
      </c>
      <c r="T84" s="12">
        <v>50475783.909999996</v>
      </c>
      <c r="U84" s="12">
        <v>64887832.359999999</v>
      </c>
      <c r="V84" s="63">
        <f>U84*VLOOKUP($C84,Rais!$C$10:$I$38,MATCH(Snis!$D84,Rais!$C$10:$I$10,0),0)</f>
        <v>51092944.913162641</v>
      </c>
      <c r="W84" s="12">
        <v>517607481.18000001</v>
      </c>
      <c r="X84" s="63">
        <f>(SUM(Y84,AA84,AB84,V84,T84,S84,R84))/VLOOKUP($D84,IPCA!$G$12:$H$14,2,0)</f>
        <v>431602309.10692167</v>
      </c>
      <c r="Y84" s="12">
        <v>1900740.65</v>
      </c>
      <c r="Z84" s="12">
        <v>69113941.400000006</v>
      </c>
      <c r="AA84" s="12">
        <v>76729871.010000005</v>
      </c>
      <c r="AB84" s="10">
        <v>0</v>
      </c>
      <c r="AC84" s="10">
        <v>99.31</v>
      </c>
    </row>
    <row r="85" spans="1:29" x14ac:dyDescent="0.25">
      <c r="A85" s="10">
        <v>280030</v>
      </c>
      <c r="B85" s="10" t="s">
        <v>206</v>
      </c>
      <c r="C85" s="10" t="s">
        <v>207</v>
      </c>
      <c r="D85" s="10">
        <v>2014</v>
      </c>
      <c r="E85" s="10">
        <v>28003000</v>
      </c>
      <c r="F85" s="11" t="s">
        <v>208</v>
      </c>
      <c r="G85" s="10" t="s">
        <v>209</v>
      </c>
      <c r="H85" s="10" t="s">
        <v>51</v>
      </c>
      <c r="I85" s="10" t="s">
        <v>52</v>
      </c>
      <c r="J85" s="10" t="s">
        <v>53</v>
      </c>
      <c r="K85" s="12">
        <v>196081</v>
      </c>
      <c r="L85" s="12">
        <v>76809</v>
      </c>
      <c r="M85" s="10">
        <v>0</v>
      </c>
      <c r="N85" s="13">
        <v>575783</v>
      </c>
      <c r="O85" s="13">
        <v>115232</v>
      </c>
      <c r="P85" s="12">
        <v>18249</v>
      </c>
      <c r="Q85" s="12">
        <v>161525070.09999999</v>
      </c>
      <c r="R85" s="63">
        <f>Q85*VLOOKUP($C85,Rais!$C$10:$I$38,MATCH(Snis!$D85,Rais!$C$10:$I$10,0),0)</f>
        <v>192924749.89262974</v>
      </c>
      <c r="S85" s="12">
        <v>16842608.739999998</v>
      </c>
      <c r="T85" s="12">
        <v>43148720.590000004</v>
      </c>
      <c r="U85" s="12">
        <v>74932875.170000002</v>
      </c>
      <c r="V85" s="63">
        <f>U85*VLOOKUP($C85,Rais!$C$10:$I$38,MATCH(Snis!$D85,Rais!$C$10:$I$10,0),0)</f>
        <v>89499457.836222887</v>
      </c>
      <c r="W85" s="12">
        <v>347937613.24000001</v>
      </c>
      <c r="X85" s="63">
        <f>(SUM(Y85,AA85,AB85,V85,T85,S85,R85))/VLOOKUP($D85,IPCA!$G$12:$H$14,2,0)</f>
        <v>364787719.87885261</v>
      </c>
      <c r="Y85" s="12">
        <v>42824</v>
      </c>
      <c r="Z85" s="12">
        <v>29116155.82</v>
      </c>
      <c r="AA85" s="12">
        <v>22329358.82</v>
      </c>
      <c r="AB85" s="10">
        <v>0</v>
      </c>
      <c r="AC85" s="10">
        <v>99.41</v>
      </c>
    </row>
    <row r="86" spans="1:29" x14ac:dyDescent="0.25">
      <c r="A86" s="10">
        <v>280030</v>
      </c>
      <c r="B86" s="10" t="s">
        <v>206</v>
      </c>
      <c r="C86" s="10" t="s">
        <v>207</v>
      </c>
      <c r="D86" s="10">
        <v>2013</v>
      </c>
      <c r="E86" s="10">
        <v>28003000</v>
      </c>
      <c r="F86" s="11" t="s">
        <v>208</v>
      </c>
      <c r="G86" s="10" t="s">
        <v>209</v>
      </c>
      <c r="H86" s="10" t="s">
        <v>51</v>
      </c>
      <c r="I86" s="10" t="s">
        <v>52</v>
      </c>
      <c r="J86" s="10" t="s">
        <v>53</v>
      </c>
      <c r="K86" s="12">
        <v>187913.43</v>
      </c>
      <c r="L86" s="12">
        <v>76170</v>
      </c>
      <c r="M86" s="10">
        <v>0</v>
      </c>
      <c r="N86" s="13">
        <v>555058</v>
      </c>
      <c r="O86" s="13">
        <v>104554</v>
      </c>
      <c r="P86" s="12">
        <v>17514.93</v>
      </c>
      <c r="Q86" s="12">
        <v>150139416.40000001</v>
      </c>
      <c r="R86" s="63">
        <f>Q86*VLOOKUP($C86,Rais!$C$10:$I$38,MATCH(Snis!$D86,Rais!$C$10:$I$10,0),0)</f>
        <v>179993061.39310494</v>
      </c>
      <c r="S86" s="12">
        <v>12087950.35</v>
      </c>
      <c r="T86" s="12">
        <v>39049608.18</v>
      </c>
      <c r="U86" s="12">
        <v>69061474.109999999</v>
      </c>
      <c r="V86" s="63">
        <f>U86*VLOOKUP($C86,Rais!$C$10:$I$38,MATCH(Snis!$D86,Rais!$C$10:$I$10,0),0)</f>
        <v>82793622.404006869</v>
      </c>
      <c r="W86" s="12">
        <v>318721056.52999997</v>
      </c>
      <c r="X86" s="63">
        <f>(SUM(Y86,AA86,AB86,V86,T86,S86,R86))/VLOOKUP($D86,IPCA!$G$12:$H$14,2,0)</f>
        <v>356175208.62115246</v>
      </c>
      <c r="Y86" s="12">
        <v>328320</v>
      </c>
      <c r="Z86" s="12">
        <v>27579675.190000001</v>
      </c>
      <c r="AA86" s="12">
        <v>20474612.300000001</v>
      </c>
      <c r="AB86" s="10">
        <v>0</v>
      </c>
      <c r="AC86" s="10">
        <v>99.1</v>
      </c>
    </row>
    <row r="87" spans="1:29" x14ac:dyDescent="0.25">
      <c r="A87" s="10">
        <v>280030</v>
      </c>
      <c r="B87" s="10" t="s">
        <v>206</v>
      </c>
      <c r="C87" s="10" t="s">
        <v>207</v>
      </c>
      <c r="D87" s="10">
        <v>2012</v>
      </c>
      <c r="E87" s="10">
        <v>28003000</v>
      </c>
      <c r="F87" s="11" t="s">
        <v>208</v>
      </c>
      <c r="G87" s="10" t="s">
        <v>209</v>
      </c>
      <c r="H87" s="10" t="s">
        <v>51</v>
      </c>
      <c r="I87" s="10" t="s">
        <v>52</v>
      </c>
      <c r="J87" s="10" t="s">
        <v>53</v>
      </c>
      <c r="K87" s="12">
        <v>185237</v>
      </c>
      <c r="L87" s="12">
        <v>74186</v>
      </c>
      <c r="M87" s="10">
        <v>0</v>
      </c>
      <c r="N87" s="13">
        <v>533073</v>
      </c>
      <c r="O87" s="13">
        <v>99605</v>
      </c>
      <c r="P87" s="12">
        <v>16366</v>
      </c>
      <c r="Q87" s="12">
        <v>133620939.87</v>
      </c>
      <c r="R87" s="63">
        <f>Q87*VLOOKUP($C87,Rais!$C$10:$I$38,MATCH(Snis!$D87,Rais!$C$10:$I$10,0),0)</f>
        <v>152714574.00598019</v>
      </c>
      <c r="S87" s="12">
        <v>14180715.210000001</v>
      </c>
      <c r="T87" s="12">
        <v>43682667.090000004</v>
      </c>
      <c r="U87" s="12">
        <v>51917957.969999999</v>
      </c>
      <c r="V87" s="63">
        <f>U87*VLOOKUP($C87,Rais!$C$10:$I$38,MATCH(Snis!$D87,Rais!$C$10:$I$10,0),0)</f>
        <v>59336724.037136003</v>
      </c>
      <c r="W87" s="12">
        <v>299506084.10000002</v>
      </c>
      <c r="X87" s="63">
        <f>(SUM(Y87,AA87,AB87,V87,T87,S87,R87))/VLOOKUP($D87,IPCA!$G$12:$H$14,2,0)</f>
        <v>328302696.46150219</v>
      </c>
      <c r="Y87" s="12">
        <v>1313663.44</v>
      </c>
      <c r="Z87" s="12">
        <v>34704447.420000002</v>
      </c>
      <c r="AA87" s="12">
        <v>20085693.100000001</v>
      </c>
      <c r="AB87" s="10">
        <v>0</v>
      </c>
      <c r="AC87" s="10">
        <v>98.99</v>
      </c>
    </row>
    <row r="88" spans="1:29" x14ac:dyDescent="0.25">
      <c r="A88" s="10">
        <v>355030</v>
      </c>
      <c r="B88" s="10" t="s">
        <v>58</v>
      </c>
      <c r="C88" s="10" t="s">
        <v>57</v>
      </c>
      <c r="D88" s="10">
        <v>2014</v>
      </c>
      <c r="E88" s="10">
        <v>35503000</v>
      </c>
      <c r="F88" s="11" t="s">
        <v>56</v>
      </c>
      <c r="G88" s="10" t="s">
        <v>55</v>
      </c>
      <c r="H88" s="10" t="s">
        <v>51</v>
      </c>
      <c r="I88" s="10" t="s">
        <v>52</v>
      </c>
      <c r="J88" s="10" t="s">
        <v>53</v>
      </c>
      <c r="K88" s="12">
        <v>2827286.1</v>
      </c>
      <c r="L88" s="12">
        <v>1819788.93</v>
      </c>
      <c r="M88" s="10">
        <v>0</v>
      </c>
      <c r="N88" s="13">
        <v>10250627</v>
      </c>
      <c r="O88" s="13">
        <v>8714900</v>
      </c>
      <c r="P88" s="12">
        <v>855063.8</v>
      </c>
      <c r="Q88" s="12">
        <v>2123294776.23</v>
      </c>
      <c r="R88" s="63">
        <f>Q88*VLOOKUP($C88,Rais!$C$10:$I$38,MATCH(Snis!$D88,Rais!$C$10:$I$10,0),0)</f>
        <v>1934200972.4828396</v>
      </c>
      <c r="S88" s="12">
        <v>261205612.56</v>
      </c>
      <c r="T88" s="12">
        <v>599065180.41999996</v>
      </c>
      <c r="U88" s="12">
        <v>1250342572.77</v>
      </c>
      <c r="V88" s="63">
        <f>U88*VLOOKUP($C88,Rais!$C$10:$I$38,MATCH(Snis!$D88,Rais!$C$10:$I$10,0),0)</f>
        <v>1138991084.6398945</v>
      </c>
      <c r="W88" s="12">
        <v>5907145236.6400003</v>
      </c>
      <c r="X88" s="63">
        <f>(SUM(Y88,AA88,AB88,V88,T88,S88,R88))/VLOOKUP($D88,IPCA!$G$12:$H$14,2,0)</f>
        <v>4919876288.2227345</v>
      </c>
      <c r="Y88" s="12">
        <v>1705695.38</v>
      </c>
      <c r="Z88" s="12">
        <v>686823656.53999996</v>
      </c>
      <c r="AA88" s="12">
        <v>984707742.74000001</v>
      </c>
      <c r="AB88" s="10">
        <v>0</v>
      </c>
      <c r="AC88" s="10">
        <v>99.97</v>
      </c>
    </row>
    <row r="89" spans="1:29" x14ac:dyDescent="0.25">
      <c r="A89" s="10">
        <v>355030</v>
      </c>
      <c r="B89" s="10" t="s">
        <v>58</v>
      </c>
      <c r="C89" s="10" t="s">
        <v>57</v>
      </c>
      <c r="D89" s="10">
        <v>2013</v>
      </c>
      <c r="E89" s="10">
        <v>35503000</v>
      </c>
      <c r="F89" s="11" t="s">
        <v>56</v>
      </c>
      <c r="G89" s="10" t="s">
        <v>55</v>
      </c>
      <c r="H89" s="10" t="s">
        <v>51</v>
      </c>
      <c r="I89" s="10" t="s">
        <v>52</v>
      </c>
      <c r="J89" s="10" t="s">
        <v>53</v>
      </c>
      <c r="K89" s="12">
        <v>3047453.92</v>
      </c>
      <c r="L89" s="12">
        <v>1928618.93</v>
      </c>
      <c r="M89" s="10">
        <v>0</v>
      </c>
      <c r="N89" s="13">
        <v>9822565</v>
      </c>
      <c r="O89" s="13">
        <v>8286160</v>
      </c>
      <c r="P89" s="12">
        <v>829328.28</v>
      </c>
      <c r="Q89" s="12">
        <v>1927168014.29</v>
      </c>
      <c r="R89" s="63">
        <f>Q89*VLOOKUP($C89,Rais!$C$10:$I$38,MATCH(Snis!$D89,Rais!$C$10:$I$10,0),0)</f>
        <v>1752043058.9683523</v>
      </c>
      <c r="S89" s="12">
        <v>240729542.87</v>
      </c>
      <c r="T89" s="12">
        <v>552881424.57000005</v>
      </c>
      <c r="U89" s="12">
        <v>1110553014.55</v>
      </c>
      <c r="V89" s="63">
        <f>U89*VLOOKUP($C89,Rais!$C$10:$I$38,MATCH(Snis!$D89,Rais!$C$10:$I$10,0),0)</f>
        <v>1009635219.3119748</v>
      </c>
      <c r="W89" s="12">
        <v>5482248348.6300001</v>
      </c>
      <c r="X89" s="63">
        <f>(SUM(Y89,AA89,AB89,V89,T89,S89,R89))/VLOOKUP($D89,IPCA!$G$12:$H$14,2,0)</f>
        <v>4747271733.5939274</v>
      </c>
      <c r="Y89" s="10">
        <v>0</v>
      </c>
      <c r="Z89" s="12">
        <v>744803411.41999996</v>
      </c>
      <c r="AA89" s="12">
        <v>906112940.92999995</v>
      </c>
      <c r="AB89" s="10">
        <v>0</v>
      </c>
      <c r="AC89" s="10">
        <v>99.97</v>
      </c>
    </row>
    <row r="90" spans="1:29" x14ac:dyDescent="0.25">
      <c r="A90" s="10">
        <v>355030</v>
      </c>
      <c r="B90" s="10" t="s">
        <v>58</v>
      </c>
      <c r="C90" s="10" t="s">
        <v>57</v>
      </c>
      <c r="D90" s="10">
        <v>2012</v>
      </c>
      <c r="E90" s="10">
        <v>35503000</v>
      </c>
      <c r="F90" s="11" t="s">
        <v>56</v>
      </c>
      <c r="G90" s="10" t="s">
        <v>55</v>
      </c>
      <c r="H90" s="10" t="s">
        <v>51</v>
      </c>
      <c r="I90" s="10" t="s">
        <v>52</v>
      </c>
      <c r="J90" s="10" t="s">
        <v>53</v>
      </c>
      <c r="K90" s="12">
        <v>3030846.84</v>
      </c>
      <c r="L90" s="12">
        <v>1898539.69</v>
      </c>
      <c r="M90" s="10">
        <v>0</v>
      </c>
      <c r="N90" s="13">
        <v>9559137</v>
      </c>
      <c r="O90" s="13">
        <v>8018119</v>
      </c>
      <c r="P90" s="12">
        <v>830354.9</v>
      </c>
      <c r="Q90" s="12">
        <v>1738862084.1900001</v>
      </c>
      <c r="R90" s="63">
        <f>Q90*VLOOKUP($C90,Rais!$C$10:$I$38,MATCH(Snis!$D90,Rais!$C$10:$I$10,0),0)</f>
        <v>1569576247.6105649</v>
      </c>
      <c r="S90" s="12">
        <v>177453188.5</v>
      </c>
      <c r="T90" s="12">
        <v>589986235.54999995</v>
      </c>
      <c r="U90" s="12">
        <v>1075544313.77</v>
      </c>
      <c r="V90" s="63">
        <f>U90*VLOOKUP($C90,Rais!$C$10:$I$38,MATCH(Snis!$D90,Rais!$C$10:$I$10,0),0)</f>
        <v>970835366.12529743</v>
      </c>
      <c r="W90" s="12">
        <v>5172998240.8800001</v>
      </c>
      <c r="X90" s="63">
        <f>(SUM(Y90,AA90,AB90,V90,T90,S90,R90))/VLOOKUP($D90,IPCA!$G$12:$H$14,2,0)</f>
        <v>4707497208.8222618</v>
      </c>
      <c r="Y90" s="10">
        <v>0</v>
      </c>
      <c r="Z90" s="12">
        <v>721882676.65999997</v>
      </c>
      <c r="AA90" s="12">
        <v>869269742.21000004</v>
      </c>
      <c r="AB90" s="10">
        <v>0</v>
      </c>
      <c r="AC90" s="10">
        <v>99.97</v>
      </c>
    </row>
    <row r="91" spans="1:29" x14ac:dyDescent="0.25">
      <c r="A91" s="10">
        <v>172100</v>
      </c>
      <c r="B91" s="10" t="s">
        <v>68</v>
      </c>
      <c r="C91" s="10" t="s">
        <v>210</v>
      </c>
      <c r="D91" s="10">
        <v>2014</v>
      </c>
      <c r="E91" s="10">
        <v>17210001</v>
      </c>
      <c r="F91" s="11" t="s">
        <v>211</v>
      </c>
      <c r="G91" s="10" t="s">
        <v>212</v>
      </c>
      <c r="H91" s="10" t="s">
        <v>51</v>
      </c>
      <c r="I91" s="10" t="s">
        <v>54</v>
      </c>
      <c r="J91" s="10" t="s">
        <v>130</v>
      </c>
      <c r="K91" s="12">
        <v>12335.69</v>
      </c>
      <c r="L91" s="12">
        <v>7407.98</v>
      </c>
      <c r="M91" s="10">
        <v>0</v>
      </c>
      <c r="N91" s="13">
        <v>66488</v>
      </c>
      <c r="O91" s="10"/>
      <c r="P91" s="10"/>
      <c r="Q91" s="12">
        <v>6716834.0599999996</v>
      </c>
      <c r="R91" s="63">
        <f>Q91*VLOOKUP($C91,Rais!$C$10:$I$38,MATCH(Snis!$D91,Rais!$C$10:$I$10,0),0)</f>
        <v>6199321.8113530753</v>
      </c>
      <c r="S91" s="10">
        <v>836.46</v>
      </c>
      <c r="T91" s="12">
        <v>2769969.78</v>
      </c>
      <c r="U91" s="12">
        <v>653035.84</v>
      </c>
      <c r="V91" s="63">
        <f>U91*VLOOKUP($C91,Rais!$C$10:$I$38,MATCH(Snis!$D91,Rais!$C$10:$I$10,0),0)</f>
        <v>602721.35508246836</v>
      </c>
      <c r="W91" s="12">
        <v>10456752</v>
      </c>
      <c r="X91" s="63">
        <f>(SUM(Y91,AA91,AB91,V91,T91,S91,R91))/VLOOKUP($D91,IPCA!$G$12:$H$14,2,0)</f>
        <v>9586653.556435544</v>
      </c>
      <c r="Y91" s="10">
        <v>0</v>
      </c>
      <c r="Z91" s="12">
        <v>302271.71000000002</v>
      </c>
      <c r="AA91" s="12">
        <v>13804.15</v>
      </c>
      <c r="AB91" s="10"/>
      <c r="AC91" s="10">
        <v>98.54</v>
      </c>
    </row>
    <row r="92" spans="1:29" x14ac:dyDescent="0.25">
      <c r="A92" s="10">
        <v>172100</v>
      </c>
      <c r="B92" s="10" t="s">
        <v>68</v>
      </c>
      <c r="C92" s="10" t="s">
        <v>210</v>
      </c>
      <c r="D92" s="10">
        <v>2014</v>
      </c>
      <c r="E92" s="10">
        <v>17210000</v>
      </c>
      <c r="F92" s="11" t="s">
        <v>213</v>
      </c>
      <c r="G92" s="10" t="s">
        <v>214</v>
      </c>
      <c r="H92" s="10" t="s">
        <v>51</v>
      </c>
      <c r="I92" s="10" t="s">
        <v>52</v>
      </c>
      <c r="J92" s="10" t="s">
        <v>215</v>
      </c>
      <c r="K92" s="12">
        <v>75576.72</v>
      </c>
      <c r="L92" s="12">
        <v>48923.6</v>
      </c>
      <c r="M92" s="10">
        <v>0</v>
      </c>
      <c r="N92" s="13">
        <v>342758</v>
      </c>
      <c r="O92" s="13">
        <v>89266</v>
      </c>
      <c r="P92" s="12">
        <v>9662.93</v>
      </c>
      <c r="Q92" s="12">
        <v>83861612.920000002</v>
      </c>
      <c r="R92" s="63">
        <f>Q92*VLOOKUP($C92,Rais!$C$10:$I$38,MATCH(Snis!$D92,Rais!$C$10:$I$10,0),0)</f>
        <v>77400323.048952162</v>
      </c>
      <c r="S92" s="12">
        <v>2628242.0699999998</v>
      </c>
      <c r="T92" s="12">
        <v>16932082.010000002</v>
      </c>
      <c r="U92" s="12">
        <v>25065113.890000001</v>
      </c>
      <c r="V92" s="63">
        <f>U92*VLOOKUP($C92,Rais!$C$10:$I$38,MATCH(Snis!$D92,Rais!$C$10:$I$10,0),0)</f>
        <v>23133920.810651373</v>
      </c>
      <c r="W92" s="12">
        <v>151633008.16</v>
      </c>
      <c r="X92" s="63">
        <f>(SUM(Y92,AA92,AB92,V92,T92,S92,R92))/VLOOKUP($D92,IPCA!$G$12:$H$14,2,0)</f>
        <v>120184567.97960353</v>
      </c>
      <c r="Y92" s="10">
        <v>0</v>
      </c>
      <c r="Z92" s="12">
        <v>23055957.23</v>
      </c>
      <c r="AA92" s="12">
        <v>90000.04</v>
      </c>
      <c r="AB92" s="10">
        <v>0</v>
      </c>
      <c r="AC92" s="10">
        <v>99.99</v>
      </c>
    </row>
    <row r="93" spans="1:29" x14ac:dyDescent="0.25">
      <c r="A93" s="10">
        <v>172100</v>
      </c>
      <c r="B93" s="10" t="s">
        <v>68</v>
      </c>
      <c r="C93" s="10" t="s">
        <v>210</v>
      </c>
      <c r="D93" s="10">
        <v>2013</v>
      </c>
      <c r="E93" s="10">
        <v>17210001</v>
      </c>
      <c r="F93" s="11" t="s">
        <v>211</v>
      </c>
      <c r="G93" s="10" t="s">
        <v>212</v>
      </c>
      <c r="H93" s="10" t="s">
        <v>51</v>
      </c>
      <c r="I93" s="10" t="s">
        <v>54</v>
      </c>
      <c r="J93" s="10" t="s">
        <v>130</v>
      </c>
      <c r="K93" s="12">
        <v>11117.07</v>
      </c>
      <c r="L93" s="12">
        <v>7253.7</v>
      </c>
      <c r="M93" s="10">
        <v>0</v>
      </c>
      <c r="N93" s="13">
        <v>63556</v>
      </c>
      <c r="O93" s="10"/>
      <c r="P93" s="10"/>
      <c r="Q93" s="12">
        <v>3971278.7</v>
      </c>
      <c r="R93" s="63">
        <f>Q93*VLOOKUP($C93,Rais!$C$10:$I$38,MATCH(Snis!$D93,Rais!$C$10:$I$10,0),0)</f>
        <v>3778741.0069438606</v>
      </c>
      <c r="S93" s="12">
        <v>180861.13</v>
      </c>
      <c r="T93" s="12">
        <v>2146746.98</v>
      </c>
      <c r="U93" s="12">
        <v>911922.92</v>
      </c>
      <c r="V93" s="63">
        <f>U93*VLOOKUP($C93,Rais!$C$10:$I$38,MATCH(Snis!$D93,Rais!$C$10:$I$10,0),0)</f>
        <v>867710.57719418826</v>
      </c>
      <c r="W93" s="12">
        <v>7351538.8099999996</v>
      </c>
      <c r="X93" s="63">
        <f>(SUM(Y93,AA93,AB93,V93,T93,S93,R93))/VLOOKUP($D93,IPCA!$G$12:$H$14,2,0)</f>
        <v>7438373.9202376176</v>
      </c>
      <c r="Y93" s="10">
        <v>0</v>
      </c>
      <c r="Z93" s="12">
        <v>124336.25</v>
      </c>
      <c r="AA93" s="12">
        <v>16392.830000000002</v>
      </c>
      <c r="AB93" s="10"/>
      <c r="AC93" s="10">
        <v>98.71</v>
      </c>
    </row>
    <row r="94" spans="1:29" x14ac:dyDescent="0.25">
      <c r="A94" s="10">
        <v>172100</v>
      </c>
      <c r="B94" s="10" t="s">
        <v>68</v>
      </c>
      <c r="C94" s="10" t="s">
        <v>210</v>
      </c>
      <c r="D94" s="10">
        <v>2013</v>
      </c>
      <c r="E94" s="10">
        <v>17210000</v>
      </c>
      <c r="F94" s="11" t="s">
        <v>213</v>
      </c>
      <c r="G94" s="10" t="s">
        <v>214</v>
      </c>
      <c r="H94" s="10" t="s">
        <v>51</v>
      </c>
      <c r="I94" s="10" t="s">
        <v>52</v>
      </c>
      <c r="J94" s="10" t="s">
        <v>215</v>
      </c>
      <c r="K94" s="12">
        <v>75829.87</v>
      </c>
      <c r="L94" s="12">
        <v>47874.35</v>
      </c>
      <c r="M94" s="10">
        <v>0</v>
      </c>
      <c r="N94" s="13">
        <v>331651</v>
      </c>
      <c r="O94" s="13">
        <v>78703</v>
      </c>
      <c r="P94" s="12">
        <v>8733.0300000000007</v>
      </c>
      <c r="Q94" s="12">
        <v>53816201.990000002</v>
      </c>
      <c r="R94" s="63">
        <f>Q94*VLOOKUP($C94,Rais!$C$10:$I$38,MATCH(Snis!$D94,Rais!$C$10:$I$10,0),0)</f>
        <v>51207055.626085065</v>
      </c>
      <c r="S94" s="12">
        <v>2789111.69</v>
      </c>
      <c r="T94" s="12">
        <v>15544754.33</v>
      </c>
      <c r="U94" s="12">
        <v>19330088.260000002</v>
      </c>
      <c r="V94" s="63">
        <f>U94*VLOOKUP($C94,Rais!$C$10:$I$38,MATCH(Snis!$D94,Rais!$C$10:$I$10,0),0)</f>
        <v>18392916.411508992</v>
      </c>
      <c r="W94" s="12">
        <v>112481835.34999999</v>
      </c>
      <c r="X94" s="63">
        <f>(SUM(Y94,AA94,AB94,V94,T94,S94,R94))/VLOOKUP($D94,IPCA!$G$12:$H$14,2,0)</f>
        <v>115487168.74602659</v>
      </c>
      <c r="Y94" s="10">
        <v>0</v>
      </c>
      <c r="Z94" s="12">
        <v>402714.28</v>
      </c>
      <c r="AA94" s="12">
        <v>20598964.800000001</v>
      </c>
      <c r="AB94" s="10">
        <v>0</v>
      </c>
      <c r="AC94" s="10">
        <v>99.64</v>
      </c>
    </row>
    <row r="95" spans="1:29" ht="15.75" thickBot="1" x14ac:dyDescent="0.3">
      <c r="A95" s="4">
        <v>172100</v>
      </c>
      <c r="B95" s="4" t="s">
        <v>68</v>
      </c>
      <c r="C95" s="4" t="s">
        <v>210</v>
      </c>
      <c r="D95" s="4">
        <v>2012</v>
      </c>
      <c r="E95" s="4">
        <v>17210000</v>
      </c>
      <c r="F95" s="14" t="s">
        <v>213</v>
      </c>
      <c r="G95" s="4" t="s">
        <v>214</v>
      </c>
      <c r="H95" s="4" t="s">
        <v>51</v>
      </c>
      <c r="I95" s="4" t="s">
        <v>52</v>
      </c>
      <c r="J95" s="4" t="s">
        <v>215</v>
      </c>
      <c r="K95" s="15">
        <v>84161.35</v>
      </c>
      <c r="L95" s="15">
        <v>52488.42</v>
      </c>
      <c r="M95" s="4">
        <v>0</v>
      </c>
      <c r="N95" s="16">
        <v>377905</v>
      </c>
      <c r="O95" s="16">
        <v>71053</v>
      </c>
      <c r="P95" s="15">
        <v>7644.15</v>
      </c>
      <c r="Q95" s="15">
        <v>7034636.6799999997</v>
      </c>
      <c r="R95" s="64">
        <f>Q95*VLOOKUP($C95,Rais!$C$10:$I$38,MATCH(Snis!$D95,Rais!$C$10:$I$10,0),0)</f>
        <v>6348029.4950404782</v>
      </c>
      <c r="S95" s="15">
        <v>2669348.12</v>
      </c>
      <c r="T95" s="15">
        <v>18786980.449999999</v>
      </c>
      <c r="U95" s="15">
        <v>18986119</v>
      </c>
      <c r="V95" s="64">
        <f>U95*VLOOKUP($C95,Rais!$C$10:$I$38,MATCH(Snis!$D95,Rais!$C$10:$I$10,0),0)</f>
        <v>17133001.872151904</v>
      </c>
      <c r="W95" s="15">
        <v>47937657.219999999</v>
      </c>
      <c r="X95" s="64">
        <f>(SUM(Y95,AA95,AB95,V95,T95,S95,R95))/VLOOKUP($D95,IPCA!$G$12:$H$14,2,0)</f>
        <v>51162188.910209119</v>
      </c>
      <c r="Y95" s="4">
        <v>0</v>
      </c>
      <c r="Z95" s="4">
        <v>0</v>
      </c>
      <c r="AA95" s="15">
        <v>460572.97</v>
      </c>
      <c r="AB95" s="4">
        <v>0</v>
      </c>
      <c r="AC95" s="4">
        <v>98.97</v>
      </c>
    </row>
    <row r="96" spans="1:29" ht="15.75" thickTop="1" x14ac:dyDescent="0.25">
      <c r="AC96" s="20"/>
    </row>
    <row r="97" spans="29:29" x14ac:dyDescent="0.25">
      <c r="AC97" s="20"/>
    </row>
  </sheetData>
  <autoFilter ref="A14:AC14"/>
  <dataConsolidate/>
  <hyperlinks>
    <hyperlink ref="A7" r:id="rId1"/>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showGridLines="0" zoomScale="90" zoomScaleNormal="90" workbookViewId="0">
      <selection activeCell="C30" sqref="C30"/>
    </sheetView>
  </sheetViews>
  <sheetFormatPr defaultRowHeight="15" x14ac:dyDescent="0.25"/>
  <cols>
    <col min="2" max="2" width="27.28515625" bestFit="1" customWidth="1"/>
    <col min="3" max="3" width="11.5703125" customWidth="1"/>
    <col min="4" max="4" width="17.5703125" customWidth="1"/>
    <col min="5" max="5" width="15.42578125" customWidth="1"/>
    <col min="6" max="6" width="19.42578125" bestFit="1" customWidth="1"/>
    <col min="7" max="7" width="17" customWidth="1"/>
    <col min="8" max="8" width="11.85546875" bestFit="1" customWidth="1"/>
    <col min="9" max="9" width="17.7109375" customWidth="1"/>
    <col min="13" max="13" width="27.28515625" bestFit="1" customWidth="1"/>
    <col min="14" max="14" width="7.7109375" bestFit="1" customWidth="1"/>
    <col min="15" max="15" width="19.42578125" bestFit="1" customWidth="1"/>
  </cols>
  <sheetData>
    <row r="1" spans="1:15" ht="15.75" x14ac:dyDescent="0.25">
      <c r="A1" s="1" t="s">
        <v>0</v>
      </c>
    </row>
    <row r="2" spans="1:15" ht="15.75" x14ac:dyDescent="0.25">
      <c r="A2" s="1" t="s">
        <v>1</v>
      </c>
    </row>
    <row r="3" spans="1:15" ht="15.75" x14ac:dyDescent="0.25">
      <c r="A3" s="3" t="s">
        <v>217</v>
      </c>
    </row>
    <row r="4" spans="1:15" ht="15.75" x14ac:dyDescent="0.25">
      <c r="A4" s="3" t="s">
        <v>216</v>
      </c>
    </row>
    <row r="5" spans="1:15" ht="15.75" x14ac:dyDescent="0.25">
      <c r="A5" s="3"/>
    </row>
    <row r="6" spans="1:15" ht="15.75" x14ac:dyDescent="0.25">
      <c r="A6" s="3" t="s">
        <v>246</v>
      </c>
    </row>
    <row r="7" spans="1:15" ht="15.75" x14ac:dyDescent="0.25">
      <c r="A7" s="3"/>
    </row>
    <row r="9" spans="1:15" ht="15.75" thickBot="1" x14ac:dyDescent="0.3">
      <c r="D9" s="29"/>
      <c r="E9" s="29"/>
      <c r="F9" s="29"/>
      <c r="G9" s="29"/>
      <c r="H9" s="29"/>
      <c r="I9" s="29"/>
    </row>
    <row r="10" spans="1:15" ht="15.75" thickBot="1" x14ac:dyDescent="0.3">
      <c r="B10" s="59"/>
      <c r="D10" s="69"/>
      <c r="E10" s="44">
        <v>2014</v>
      </c>
      <c r="F10" s="68"/>
      <c r="G10" s="43">
        <v>2013</v>
      </c>
      <c r="H10" s="68"/>
      <c r="I10" s="42">
        <v>2012</v>
      </c>
      <c r="J10" s="20"/>
      <c r="M10" s="29"/>
      <c r="N10" s="29"/>
      <c r="O10" s="29"/>
    </row>
    <row r="11" spans="1:15" ht="46.5" thickTop="1" thickBot="1" x14ac:dyDescent="0.3">
      <c r="A11" s="20"/>
      <c r="B11" s="66" t="s">
        <v>72</v>
      </c>
      <c r="C11" s="37" t="s">
        <v>243</v>
      </c>
      <c r="D11" s="36" t="s">
        <v>220</v>
      </c>
      <c r="E11" s="37" t="s">
        <v>269</v>
      </c>
      <c r="F11" s="36" t="s">
        <v>220</v>
      </c>
      <c r="G11" s="37" t="s">
        <v>269</v>
      </c>
      <c r="H11" s="36" t="s">
        <v>220</v>
      </c>
      <c r="I11" s="38" t="s">
        <v>269</v>
      </c>
      <c r="J11" s="20"/>
      <c r="M11" s="89" t="s">
        <v>100</v>
      </c>
      <c r="N11" s="89"/>
      <c r="O11" s="89"/>
    </row>
    <row r="12" spans="1:15" ht="16.5" thickTop="1" thickBot="1" x14ac:dyDescent="0.3">
      <c r="A12" s="20"/>
      <c r="B12" s="31" t="s">
        <v>73</v>
      </c>
      <c r="C12" s="18" t="str">
        <f t="shared" ref="C12:C19" si="0">RIGHT(B12,2)</f>
        <v>DF</v>
      </c>
      <c r="D12" s="17">
        <v>3870.3015821610902</v>
      </c>
      <c r="E12" s="18">
        <f>$D$22/D12</f>
        <v>0.69827086309221253</v>
      </c>
      <c r="F12" s="17">
        <v>3678.58147093247</v>
      </c>
      <c r="G12" s="18">
        <f t="shared" ref="G12:G21" si="1">$F$22/F12</f>
        <v>0.67449898988224122</v>
      </c>
      <c r="H12" s="17">
        <v>3370.4144831674198</v>
      </c>
      <c r="I12" s="19">
        <f>$H$22/H12</f>
        <v>0.67817146853854193</v>
      </c>
      <c r="J12" s="20"/>
      <c r="M12" s="30" t="s">
        <v>101</v>
      </c>
      <c r="N12" s="30" t="s">
        <v>102</v>
      </c>
      <c r="O12" s="30" t="s">
        <v>103</v>
      </c>
    </row>
    <row r="13" spans="1:15" ht="15.75" thickTop="1" x14ac:dyDescent="0.25">
      <c r="A13" s="20"/>
      <c r="B13" s="31" t="s">
        <v>74</v>
      </c>
      <c r="C13" s="18" t="str">
        <f t="shared" si="0"/>
        <v>SC</v>
      </c>
      <c r="D13" s="17">
        <v>3402.11596149258</v>
      </c>
      <c r="E13" s="18">
        <f t="shared" ref="E13:E21" si="2">$D$22/D13</f>
        <v>0.794364112449926</v>
      </c>
      <c r="F13" s="17">
        <v>3129.2036045341301</v>
      </c>
      <c r="G13" s="18">
        <f t="shared" si="1"/>
        <v>0.79291724026787203</v>
      </c>
      <c r="H13" s="17">
        <v>2902.8537624729502</v>
      </c>
      <c r="I13" s="19">
        <f t="shared" ref="I13:I21" si="3">$H$22/H13</f>
        <v>0.78740409495723584</v>
      </c>
      <c r="J13" s="20"/>
      <c r="M13" s="23" t="s">
        <v>71</v>
      </c>
      <c r="N13" s="10" t="s">
        <v>104</v>
      </c>
      <c r="O13" s="25">
        <v>2014</v>
      </c>
    </row>
    <row r="14" spans="1:15" x14ac:dyDescent="0.25">
      <c r="A14" s="20"/>
      <c r="B14" s="31" t="s">
        <v>75</v>
      </c>
      <c r="C14" s="18" t="str">
        <f t="shared" si="0"/>
        <v>ES</v>
      </c>
      <c r="D14" s="17">
        <v>3080.4074796671998</v>
      </c>
      <c r="E14" s="18">
        <f t="shared" si="2"/>
        <v>0.87732510846089551</v>
      </c>
      <c r="F14" s="17">
        <v>2839.1644476772199</v>
      </c>
      <c r="G14" s="18">
        <f t="shared" si="1"/>
        <v>0.87391890539253603</v>
      </c>
      <c r="H14" s="17">
        <v>2610.9070815410701</v>
      </c>
      <c r="I14" s="19">
        <f t="shared" si="3"/>
        <v>0.87545012834546765</v>
      </c>
      <c r="J14" s="20"/>
      <c r="M14" s="23"/>
      <c r="N14" s="10"/>
      <c r="O14" s="25">
        <v>2013</v>
      </c>
    </row>
    <row r="15" spans="1:15" x14ac:dyDescent="0.25">
      <c r="A15" s="20"/>
      <c r="B15" s="31" t="s">
        <v>76</v>
      </c>
      <c r="C15" s="18" t="str">
        <f t="shared" si="0"/>
        <v>AP</v>
      </c>
      <c r="D15" s="17">
        <v>3001.33869752599</v>
      </c>
      <c r="E15" s="18">
        <f t="shared" si="2"/>
        <v>0.90043780411403485</v>
      </c>
      <c r="F15" s="17">
        <v>2723.8165995555701</v>
      </c>
      <c r="G15" s="18">
        <f t="shared" si="1"/>
        <v>0.91092751499800817</v>
      </c>
      <c r="H15" s="17">
        <v>2515.4568514449902</v>
      </c>
      <c r="I15" s="19">
        <f t="shared" si="3"/>
        <v>0.90866950801410151</v>
      </c>
      <c r="J15" s="20"/>
      <c r="M15" s="24"/>
      <c r="N15" s="21"/>
      <c r="O15" s="22">
        <v>2012</v>
      </c>
    </row>
    <row r="16" spans="1:15" x14ac:dyDescent="0.25">
      <c r="A16" s="20"/>
      <c r="B16" s="31" t="s">
        <v>77</v>
      </c>
      <c r="C16" s="18" t="str">
        <f t="shared" si="0"/>
        <v>RJ</v>
      </c>
      <c r="D16" s="17">
        <v>2983.1394042468701</v>
      </c>
      <c r="E16" s="18">
        <f t="shared" si="2"/>
        <v>0.90593112154108801</v>
      </c>
      <c r="F16" s="17">
        <v>2797.3903806573298</v>
      </c>
      <c r="G16" s="18">
        <f t="shared" si="1"/>
        <v>0.8869693352418152</v>
      </c>
      <c r="H16" s="17">
        <v>2464.1513387842001</v>
      </c>
      <c r="I16" s="19">
        <f t="shared" si="3"/>
        <v>0.92758870109048674</v>
      </c>
      <c r="J16" s="20"/>
      <c r="M16" s="24" t="s">
        <v>105</v>
      </c>
      <c r="N16" s="21" t="s">
        <v>104</v>
      </c>
      <c r="O16" s="22" t="s">
        <v>106</v>
      </c>
    </row>
    <row r="17" spans="1:15" x14ac:dyDescent="0.25">
      <c r="A17" s="20"/>
      <c r="B17" s="31" t="s">
        <v>78</v>
      </c>
      <c r="C17" s="18" t="str">
        <f t="shared" si="0"/>
        <v>SP</v>
      </c>
      <c r="D17" s="17">
        <v>2966.7258924876301</v>
      </c>
      <c r="E17" s="18">
        <f t="shared" si="2"/>
        <v>0.91094321623919572</v>
      </c>
      <c r="F17" s="17">
        <v>2729.2070606812099</v>
      </c>
      <c r="G17" s="18">
        <f t="shared" si="1"/>
        <v>0.90912834064124581</v>
      </c>
      <c r="H17" s="17">
        <v>2532.24397686561</v>
      </c>
      <c r="I17" s="19">
        <f t="shared" si="3"/>
        <v>0.90264562203143772</v>
      </c>
      <c r="J17" s="20"/>
      <c r="M17" s="23" t="s">
        <v>107</v>
      </c>
      <c r="N17" s="10" t="s">
        <v>104</v>
      </c>
      <c r="O17" s="25" t="s">
        <v>108</v>
      </c>
    </row>
    <row r="18" spans="1:15" x14ac:dyDescent="0.25">
      <c r="A18" s="20"/>
      <c r="B18" s="31" t="s">
        <v>79</v>
      </c>
      <c r="C18" s="18" t="str">
        <f t="shared" si="0"/>
        <v>RS</v>
      </c>
      <c r="D18" s="17">
        <v>2961.3554275338902</v>
      </c>
      <c r="E18" s="18">
        <f t="shared" si="2"/>
        <v>0.91259522618443001</v>
      </c>
      <c r="F18" s="17">
        <v>2686.8948225960298</v>
      </c>
      <c r="G18" s="18">
        <f t="shared" si="1"/>
        <v>0.92344496162532685</v>
      </c>
      <c r="H18" s="17">
        <v>2456.5934276319899</v>
      </c>
      <c r="I18" s="19">
        <f t="shared" si="3"/>
        <v>0.93044250380353632</v>
      </c>
      <c r="J18" s="20"/>
      <c r="M18" s="23"/>
      <c r="N18" s="10"/>
      <c r="O18" s="25" t="s">
        <v>109</v>
      </c>
    </row>
    <row r="19" spans="1:15" x14ac:dyDescent="0.25">
      <c r="A19" s="20"/>
      <c r="B19" s="31" t="s">
        <v>80</v>
      </c>
      <c r="C19" s="18" t="str">
        <f t="shared" si="0"/>
        <v>TO</v>
      </c>
      <c r="D19" s="17">
        <v>2928.1219868900598</v>
      </c>
      <c r="E19" s="18">
        <f t="shared" si="2"/>
        <v>0.92295295015120205</v>
      </c>
      <c r="F19" s="17">
        <v>2607.6237171216098</v>
      </c>
      <c r="G19" s="18">
        <f t="shared" si="1"/>
        <v>0.95151745631548357</v>
      </c>
      <c r="H19" s="17">
        <v>2532.9438537544202</v>
      </c>
      <c r="I19" s="19">
        <f t="shared" si="3"/>
        <v>0.90239621231447575</v>
      </c>
      <c r="J19" s="20"/>
      <c r="M19" s="24"/>
      <c r="N19" s="21"/>
      <c r="O19" s="22" t="s">
        <v>110</v>
      </c>
    </row>
    <row r="20" spans="1:15" x14ac:dyDescent="0.25">
      <c r="A20" s="20"/>
      <c r="B20" s="31" t="s">
        <v>81</v>
      </c>
      <c r="C20" s="18" t="str">
        <f t="shared" ref="C20:C38" si="4">RIGHT(B20,2)</f>
        <v>PR</v>
      </c>
      <c r="D20" s="17">
        <v>2844.6289558516401</v>
      </c>
      <c r="E20" s="18">
        <f t="shared" si="2"/>
        <v>0.95004264814343264</v>
      </c>
      <c r="F20" s="17">
        <v>2679.88529045204</v>
      </c>
      <c r="G20" s="18">
        <f t="shared" si="1"/>
        <v>0.92586033259839806</v>
      </c>
      <c r="H20" s="17">
        <v>2387.2145220060502</v>
      </c>
      <c r="I20" s="19">
        <f t="shared" si="3"/>
        <v>0.95748367755088037</v>
      </c>
      <c r="J20" s="20"/>
      <c r="M20" s="23" t="s">
        <v>111</v>
      </c>
      <c r="N20" s="10" t="s">
        <v>104</v>
      </c>
      <c r="O20" s="25" t="s">
        <v>112</v>
      </c>
    </row>
    <row r="21" spans="1:15" x14ac:dyDescent="0.25">
      <c r="A21" s="20"/>
      <c r="B21" s="31" t="s">
        <v>82</v>
      </c>
      <c r="C21" s="18" t="str">
        <f t="shared" ref="C21:C29" si="5">RIGHT(B21,2)</f>
        <v>MT</v>
      </c>
      <c r="D21" s="17">
        <v>2760.14433305184</v>
      </c>
      <c r="E21" s="18">
        <f t="shared" si="2"/>
        <v>0.97912228496205322</v>
      </c>
      <c r="F21" s="17">
        <v>2552.9110283709801</v>
      </c>
      <c r="G21" s="18">
        <f t="shared" si="1"/>
        <v>0.9719098937524433</v>
      </c>
      <c r="H21" s="17">
        <v>2391.8775661233799</v>
      </c>
      <c r="I21" s="19">
        <f t="shared" si="3"/>
        <v>0.95561703157648836</v>
      </c>
      <c r="J21" s="20"/>
      <c r="M21" s="23"/>
      <c r="N21" s="10"/>
      <c r="O21" s="25" t="s">
        <v>113</v>
      </c>
    </row>
    <row r="22" spans="1:15" x14ac:dyDescent="0.25">
      <c r="A22" s="20"/>
      <c r="B22" s="31" t="s">
        <v>83</v>
      </c>
      <c r="C22" s="18" t="str">
        <f t="shared" si="5"/>
        <v>MG</v>
      </c>
      <c r="D22" s="17">
        <v>2702.51882620278</v>
      </c>
      <c r="E22" s="18">
        <f>$D$22/D22</f>
        <v>1</v>
      </c>
      <c r="F22" s="17">
        <v>2481.1994863434802</v>
      </c>
      <c r="G22" s="18">
        <f>$F$22/F22</f>
        <v>1</v>
      </c>
      <c r="H22" s="17">
        <v>2285.7189396332201</v>
      </c>
      <c r="I22" s="19">
        <f>$H$22/H22</f>
        <v>1</v>
      </c>
      <c r="J22" s="20"/>
      <c r="M22" s="23"/>
      <c r="N22" s="10"/>
      <c r="O22" s="25" t="s">
        <v>114</v>
      </c>
    </row>
    <row r="23" spans="1:15" x14ac:dyDescent="0.25">
      <c r="A23" s="20"/>
      <c r="B23" s="31" t="s">
        <v>84</v>
      </c>
      <c r="C23" s="18" t="str">
        <f t="shared" si="5"/>
        <v>RO</v>
      </c>
      <c r="D23" s="17">
        <v>2567.5175909455002</v>
      </c>
      <c r="E23" s="18">
        <f t="shared" ref="E23:E38" si="6">$D$22/D23</f>
        <v>1.0525804519249915</v>
      </c>
      <c r="F23" s="17">
        <v>2389.8559021137198</v>
      </c>
      <c r="G23" s="18">
        <f t="shared" ref="G23:G38" si="7">$F$22/F23</f>
        <v>1.0382213773428646</v>
      </c>
      <c r="H23" s="17">
        <v>2213.22338668052</v>
      </c>
      <c r="I23" s="19">
        <f t="shared" ref="I23:I38" si="8">$H$22/H23</f>
        <v>1.0327556420147139</v>
      </c>
      <c r="J23" s="20"/>
      <c r="M23" s="23"/>
      <c r="N23" s="10"/>
      <c r="O23" s="25" t="s">
        <v>115</v>
      </c>
    </row>
    <row r="24" spans="1:15" x14ac:dyDescent="0.25">
      <c r="A24" s="20"/>
      <c r="B24" s="31" t="s">
        <v>85</v>
      </c>
      <c r="C24" s="18" t="str">
        <f t="shared" si="5"/>
        <v>GO</v>
      </c>
      <c r="D24" s="17">
        <v>2545.5500230390098</v>
      </c>
      <c r="E24" s="18">
        <f t="shared" si="6"/>
        <v>1.0616640025704043</v>
      </c>
      <c r="F24" s="17">
        <v>2349.8314191152399</v>
      </c>
      <c r="G24" s="18">
        <f t="shared" si="7"/>
        <v>1.0559053156577944</v>
      </c>
      <c r="H24" s="17">
        <v>2150.2434136704301</v>
      </c>
      <c r="I24" s="19">
        <f t="shared" si="8"/>
        <v>1.0630047394176343</v>
      </c>
      <c r="J24" s="20"/>
      <c r="M24" s="23"/>
      <c r="N24" s="10"/>
      <c r="O24" s="25" t="s">
        <v>116</v>
      </c>
    </row>
    <row r="25" spans="1:15" x14ac:dyDescent="0.25">
      <c r="A25" s="20"/>
      <c r="B25" s="31" t="s">
        <v>86</v>
      </c>
      <c r="C25" s="18" t="str">
        <f t="shared" si="5"/>
        <v>MS</v>
      </c>
      <c r="D25" s="17">
        <v>2428.7415953632199</v>
      </c>
      <c r="E25" s="18">
        <f t="shared" si="6"/>
        <v>1.1127239025189983</v>
      </c>
      <c r="F25" s="17">
        <v>2251.6606455844999</v>
      </c>
      <c r="G25" s="18">
        <f t="shared" si="7"/>
        <v>1.1019420227506775</v>
      </c>
      <c r="H25" s="17">
        <v>2067.93982413501</v>
      </c>
      <c r="I25" s="19">
        <f t="shared" si="8"/>
        <v>1.1053121144805576</v>
      </c>
      <c r="J25" s="20"/>
      <c r="M25" s="23"/>
      <c r="N25" s="10"/>
      <c r="O25" s="25" t="s">
        <v>117</v>
      </c>
    </row>
    <row r="26" spans="1:15" x14ac:dyDescent="0.25">
      <c r="A26" s="20"/>
      <c r="B26" s="31" t="s">
        <v>87</v>
      </c>
      <c r="C26" s="18" t="str">
        <f t="shared" si="5"/>
        <v>RR</v>
      </c>
      <c r="D26" s="17">
        <v>2391.24799783763</v>
      </c>
      <c r="E26" s="18">
        <f t="shared" si="6"/>
        <v>1.1301708683694154</v>
      </c>
      <c r="F26" s="17">
        <v>2254.5251891113599</v>
      </c>
      <c r="G26" s="18">
        <f t="shared" si="7"/>
        <v>1.1005419226748432</v>
      </c>
      <c r="H26" s="17">
        <v>2094.24969579546</v>
      </c>
      <c r="I26" s="19">
        <f t="shared" si="8"/>
        <v>1.0914261772233584</v>
      </c>
      <c r="J26" s="20"/>
      <c r="M26" s="23"/>
      <c r="N26" s="10"/>
      <c r="O26" s="25" t="s">
        <v>118</v>
      </c>
    </row>
    <row r="27" spans="1:15" x14ac:dyDescent="0.25">
      <c r="A27" s="20"/>
      <c r="B27" s="31" t="s">
        <v>88</v>
      </c>
      <c r="C27" s="18" t="str">
        <f t="shared" si="5"/>
        <v>PE</v>
      </c>
      <c r="D27" s="17">
        <v>2303.6350452074998</v>
      </c>
      <c r="E27" s="18">
        <f t="shared" si="6"/>
        <v>1.1731540687510902</v>
      </c>
      <c r="F27" s="17">
        <v>2134.1121903512799</v>
      </c>
      <c r="G27" s="18">
        <f t="shared" si="7"/>
        <v>1.1626377926903031</v>
      </c>
      <c r="H27" s="17">
        <v>1955.5611392570099</v>
      </c>
      <c r="I27" s="19">
        <f t="shared" si="8"/>
        <v>1.1688302113129787</v>
      </c>
      <c r="J27" s="20"/>
      <c r="M27" s="23"/>
      <c r="N27" s="10"/>
      <c r="O27" s="25" t="s">
        <v>119</v>
      </c>
    </row>
    <row r="28" spans="1:15" x14ac:dyDescent="0.25">
      <c r="A28" s="20"/>
      <c r="B28" s="31" t="s">
        <v>89</v>
      </c>
      <c r="C28" s="18" t="str">
        <f t="shared" si="5"/>
        <v>SE</v>
      </c>
      <c r="D28" s="17">
        <v>2262.66740318138</v>
      </c>
      <c r="E28" s="18">
        <f t="shared" si="6"/>
        <v>1.1943950853770888</v>
      </c>
      <c r="F28" s="17">
        <v>2069.6677970157598</v>
      </c>
      <c r="G28" s="18">
        <f t="shared" si="7"/>
        <v>1.1988394900481638</v>
      </c>
      <c r="H28" s="17">
        <v>1999.9395275822901</v>
      </c>
      <c r="I28" s="19">
        <f t="shared" si="8"/>
        <v>1.1428940265990974</v>
      </c>
      <c r="J28" s="20"/>
      <c r="M28" s="24"/>
      <c r="N28" s="21"/>
      <c r="O28" s="22" t="s">
        <v>120</v>
      </c>
    </row>
    <row r="29" spans="1:15" x14ac:dyDescent="0.25">
      <c r="A29" s="20"/>
      <c r="B29" s="31" t="s">
        <v>90</v>
      </c>
      <c r="C29" s="18" t="str">
        <f t="shared" si="5"/>
        <v>AC</v>
      </c>
      <c r="D29" s="17">
        <v>2236.9924172167998</v>
      </c>
      <c r="E29" s="18">
        <f t="shared" si="6"/>
        <v>1.2081037045110661</v>
      </c>
      <c r="F29" s="17">
        <v>2015.9023497145599</v>
      </c>
      <c r="G29" s="18">
        <f t="shared" si="7"/>
        <v>1.2308133311590235</v>
      </c>
      <c r="H29" s="17">
        <v>1956.37043830884</v>
      </c>
      <c r="I29" s="19">
        <f t="shared" si="8"/>
        <v>1.1683466969625043</v>
      </c>
      <c r="J29" s="20"/>
      <c r="M29" s="23" t="s">
        <v>121</v>
      </c>
      <c r="N29" s="10" t="s">
        <v>104</v>
      </c>
      <c r="O29" s="25" t="s">
        <v>122</v>
      </c>
    </row>
    <row r="30" spans="1:15" ht="15.75" thickBot="1" x14ac:dyDescent="0.3">
      <c r="A30" s="20"/>
      <c r="B30" s="31" t="s">
        <v>91</v>
      </c>
      <c r="C30" s="18" t="str">
        <f t="shared" si="4"/>
        <v>BA</v>
      </c>
      <c r="D30" s="17">
        <v>2228.9480000038402</v>
      </c>
      <c r="E30" s="18">
        <f t="shared" si="6"/>
        <v>1.2124638287650156</v>
      </c>
      <c r="F30" s="17">
        <v>1963.3117623779899</v>
      </c>
      <c r="G30" s="18">
        <f t="shared" si="7"/>
        <v>1.2637827236048429</v>
      </c>
      <c r="H30" s="17">
        <v>1878.23085723894</v>
      </c>
      <c r="I30" s="19">
        <f t="shared" si="8"/>
        <v>1.216953140144498</v>
      </c>
      <c r="J30" s="20"/>
      <c r="M30" s="26"/>
      <c r="N30" s="27"/>
      <c r="O30" s="28" t="s">
        <v>123</v>
      </c>
    </row>
    <row r="31" spans="1:15" x14ac:dyDescent="0.25">
      <c r="A31" s="20"/>
      <c r="B31" s="31" t="s">
        <v>92</v>
      </c>
      <c r="C31" s="18" t="str">
        <f t="shared" si="4"/>
        <v>RN</v>
      </c>
      <c r="D31" s="17">
        <v>2217.0301380125502</v>
      </c>
      <c r="E31" s="18">
        <f t="shared" si="6"/>
        <v>1.2189815464689373</v>
      </c>
      <c r="F31" s="17">
        <v>2046.18184600883</v>
      </c>
      <c r="G31" s="18">
        <f t="shared" si="7"/>
        <v>1.2125996969346453</v>
      </c>
      <c r="H31" s="17">
        <v>1924.7759396951999</v>
      </c>
      <c r="I31" s="19">
        <f t="shared" si="8"/>
        <v>1.18752468403942</v>
      </c>
      <c r="J31" s="20"/>
    </row>
    <row r="32" spans="1:15" x14ac:dyDescent="0.25">
      <c r="A32" s="20"/>
      <c r="B32" s="31" t="s">
        <v>93</v>
      </c>
      <c r="C32" s="18" t="str">
        <f t="shared" si="4"/>
        <v>PA</v>
      </c>
      <c r="D32" s="17">
        <v>2193.7209420753202</v>
      </c>
      <c r="E32" s="18">
        <f t="shared" si="6"/>
        <v>1.2319337315739545</v>
      </c>
      <c r="F32" s="17">
        <v>2048.2962229755399</v>
      </c>
      <c r="G32" s="18">
        <f t="shared" si="7"/>
        <v>1.2113479771685884</v>
      </c>
      <c r="H32" s="17">
        <v>1861.86496465093</v>
      </c>
      <c r="I32" s="19">
        <f t="shared" si="8"/>
        <v>1.2276502233134592</v>
      </c>
      <c r="J32" s="20"/>
    </row>
    <row r="33" spans="1:10" x14ac:dyDescent="0.25">
      <c r="A33" s="20"/>
      <c r="B33" s="31" t="s">
        <v>94</v>
      </c>
      <c r="C33" s="18" t="str">
        <f t="shared" si="4"/>
        <v>PI</v>
      </c>
      <c r="D33" s="17">
        <v>2057.3915858700998</v>
      </c>
      <c r="E33" s="18">
        <f t="shared" si="6"/>
        <v>1.3135656064520391</v>
      </c>
      <c r="F33" s="17">
        <v>1924.52986898423</v>
      </c>
      <c r="G33" s="18">
        <f t="shared" si="7"/>
        <v>1.2892496636869872</v>
      </c>
      <c r="H33" s="17">
        <v>1769.4276042681699</v>
      </c>
      <c r="I33" s="19">
        <f t="shared" si="8"/>
        <v>1.2917843793776387</v>
      </c>
      <c r="J33" s="20"/>
    </row>
    <row r="34" spans="1:10" x14ac:dyDescent="0.25">
      <c r="A34" s="20"/>
      <c r="B34" s="31" t="s">
        <v>95</v>
      </c>
      <c r="C34" s="18" t="str">
        <f t="shared" si="4"/>
        <v>AM</v>
      </c>
      <c r="D34" s="17">
        <v>2033.7519013973899</v>
      </c>
      <c r="E34" s="18">
        <f t="shared" si="6"/>
        <v>1.328834074768845</v>
      </c>
      <c r="F34" s="17">
        <v>1906.22487116344</v>
      </c>
      <c r="G34" s="18">
        <f t="shared" si="7"/>
        <v>1.3016300038248436</v>
      </c>
      <c r="H34" s="17">
        <v>1770.71656485878</v>
      </c>
      <c r="I34" s="19">
        <f t="shared" si="8"/>
        <v>1.2908440486721899</v>
      </c>
      <c r="J34" s="20"/>
    </row>
    <row r="35" spans="1:10" x14ac:dyDescent="0.25">
      <c r="A35" s="20"/>
      <c r="B35" s="31" t="s">
        <v>96</v>
      </c>
      <c r="C35" s="18" t="str">
        <f t="shared" si="4"/>
        <v>PB</v>
      </c>
      <c r="D35" s="17">
        <v>2021.2839910338901</v>
      </c>
      <c r="E35" s="18">
        <f t="shared" si="6"/>
        <v>1.3370307379817703</v>
      </c>
      <c r="F35" s="17">
        <v>1910.13006828632</v>
      </c>
      <c r="G35" s="18">
        <f t="shared" si="7"/>
        <v>1.2989688647587738</v>
      </c>
      <c r="H35" s="17">
        <v>1758.05697289766</v>
      </c>
      <c r="I35" s="19">
        <f t="shared" si="8"/>
        <v>1.3001392872188087</v>
      </c>
      <c r="J35" s="20"/>
    </row>
    <row r="36" spans="1:10" x14ac:dyDescent="0.25">
      <c r="A36" s="20"/>
      <c r="B36" s="31" t="s">
        <v>97</v>
      </c>
      <c r="C36" s="18" t="str">
        <f t="shared" si="4"/>
        <v>AL</v>
      </c>
      <c r="D36" s="17">
        <v>2018.9117412707701</v>
      </c>
      <c r="E36" s="18">
        <f t="shared" si="6"/>
        <v>1.3386017679513444</v>
      </c>
      <c r="F36" s="17">
        <v>1887.42817537922</v>
      </c>
      <c r="G36" s="18">
        <f t="shared" si="7"/>
        <v>1.3145927981312244</v>
      </c>
      <c r="H36" s="17">
        <v>1762.03674776412</v>
      </c>
      <c r="I36" s="19">
        <f t="shared" si="8"/>
        <v>1.2972027640930928</v>
      </c>
      <c r="J36" s="20"/>
    </row>
    <row r="37" spans="1:10" x14ac:dyDescent="0.25">
      <c r="A37" s="20"/>
      <c r="B37" s="31" t="s">
        <v>98</v>
      </c>
      <c r="C37" s="18" t="str">
        <f t="shared" si="4"/>
        <v>MA</v>
      </c>
      <c r="D37" s="17">
        <v>1933.17601176838</v>
      </c>
      <c r="E37" s="18">
        <f t="shared" si="6"/>
        <v>1.3979683224657029</v>
      </c>
      <c r="F37" s="17">
        <v>1806.9967129721199</v>
      </c>
      <c r="G37" s="18">
        <f t="shared" si="7"/>
        <v>1.3731068067425769</v>
      </c>
      <c r="H37" s="17">
        <v>1682.99325146096</v>
      </c>
      <c r="I37" s="19">
        <f t="shared" si="8"/>
        <v>1.3581272162850626</v>
      </c>
      <c r="J37" s="20"/>
    </row>
    <row r="38" spans="1:10" ht="15.75" thickBot="1" x14ac:dyDescent="0.3">
      <c r="A38" s="20"/>
      <c r="B38" s="32" t="s">
        <v>99</v>
      </c>
      <c r="C38" s="67" t="str">
        <f t="shared" si="4"/>
        <v>CE</v>
      </c>
      <c r="D38" s="33">
        <v>1919.62042957117</v>
      </c>
      <c r="E38" s="34">
        <f t="shared" si="6"/>
        <v>1.4078402087054804</v>
      </c>
      <c r="F38" s="33">
        <v>1748.20871304299</v>
      </c>
      <c r="G38" s="34">
        <f t="shared" si="7"/>
        <v>1.4192810434084968</v>
      </c>
      <c r="H38" s="33">
        <v>1626.0250929435999</v>
      </c>
      <c r="I38" s="35">
        <f t="shared" si="8"/>
        <v>1.4057095118350071</v>
      </c>
      <c r="J38" s="20"/>
    </row>
    <row r="39" spans="1:10" x14ac:dyDescent="0.25">
      <c r="J39" s="20"/>
    </row>
    <row r="40" spans="1:10" x14ac:dyDescent="0.25">
      <c r="D40" s="5"/>
      <c r="G40" s="6"/>
      <c r="H40" s="5"/>
    </row>
  </sheetData>
  <mergeCells count="1">
    <mergeCell ref="M11:O11"/>
  </mergeCell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2"/>
  <sheetViews>
    <sheetView showGridLines="0" tabSelected="1" topLeftCell="A4" zoomScale="90" zoomScaleNormal="90" workbookViewId="0">
      <selection activeCell="D25" sqref="D25"/>
    </sheetView>
  </sheetViews>
  <sheetFormatPr defaultRowHeight="15" x14ac:dyDescent="0.25"/>
  <cols>
    <col min="2" max="2" width="7.42578125" bestFit="1" customWidth="1"/>
    <col min="3" max="3" width="19.28515625" bestFit="1" customWidth="1"/>
    <col min="4" max="4" width="18.7109375" customWidth="1"/>
    <col min="7" max="7" width="11" bestFit="1" customWidth="1"/>
    <col min="8" max="8" width="17.7109375" customWidth="1"/>
  </cols>
  <sheetData>
    <row r="1" spans="1:10" ht="15.75" x14ac:dyDescent="0.25">
      <c r="A1" s="1" t="s">
        <v>0</v>
      </c>
    </row>
    <row r="2" spans="1:10" ht="15.75" x14ac:dyDescent="0.25">
      <c r="A2" s="1" t="s">
        <v>1</v>
      </c>
    </row>
    <row r="3" spans="1:10" ht="15.75" x14ac:dyDescent="0.25">
      <c r="A3" s="3" t="s">
        <v>217</v>
      </c>
    </row>
    <row r="4" spans="1:10" ht="15.75" x14ac:dyDescent="0.25">
      <c r="A4" s="3" t="s">
        <v>216</v>
      </c>
    </row>
    <row r="5" spans="1:10" x14ac:dyDescent="0.25">
      <c r="A5" s="46" t="s">
        <v>230</v>
      </c>
    </row>
    <row r="6" spans="1:10" ht="15.75" x14ac:dyDescent="0.25">
      <c r="A6" s="45" t="s">
        <v>231</v>
      </c>
    </row>
    <row r="8" spans="1:10" ht="15.75" thickBot="1" x14ac:dyDescent="0.3">
      <c r="B8" s="53"/>
      <c r="C8" s="90" t="s">
        <v>228</v>
      </c>
      <c r="D8" s="90"/>
    </row>
    <row r="9" spans="1:10" ht="16.5" thickTop="1" thickBot="1" x14ac:dyDescent="0.3">
      <c r="B9" s="54" t="s">
        <v>233</v>
      </c>
      <c r="C9" s="51" t="s">
        <v>229</v>
      </c>
      <c r="D9" s="52" t="s">
        <v>232</v>
      </c>
    </row>
    <row r="10" spans="1:10" ht="15" customHeight="1" thickTop="1" x14ac:dyDescent="0.25">
      <c r="B10" s="50">
        <v>40878</v>
      </c>
      <c r="C10" s="48">
        <v>132.21520249577301</v>
      </c>
      <c r="D10" s="55">
        <f>IFERROR((C10/$C$46)*100,"")</f>
        <v>83.838404043378134</v>
      </c>
    </row>
    <row r="11" spans="1:10" ht="15.75" thickBot="1" x14ac:dyDescent="0.3">
      <c r="B11" s="47">
        <v>40909</v>
      </c>
      <c r="C11" s="48">
        <v>132.95560762974944</v>
      </c>
      <c r="D11" s="55">
        <f>IFERROR((C11/$C$46)*100,"")</f>
        <v>84.307899106021111</v>
      </c>
      <c r="G11" s="91" t="s">
        <v>234</v>
      </c>
      <c r="H11" s="91"/>
    </row>
    <row r="12" spans="1:10" ht="15.75" thickTop="1" x14ac:dyDescent="0.25">
      <c r="B12" s="47">
        <v>40940</v>
      </c>
      <c r="C12" s="48">
        <v>133.5539078640833</v>
      </c>
      <c r="D12" s="55">
        <f>IFERROR((C12/$C$46)*100,"")</f>
        <v>84.687284651998198</v>
      </c>
      <c r="G12" s="20">
        <v>2012</v>
      </c>
      <c r="H12" s="6">
        <f>D22/100</f>
        <v>0.88733367109970307</v>
      </c>
      <c r="I12" s="60"/>
      <c r="J12" s="71"/>
    </row>
    <row r="13" spans="1:10" x14ac:dyDescent="0.25">
      <c r="B13" s="47">
        <v>40969</v>
      </c>
      <c r="C13" s="48">
        <v>133.83437107059788</v>
      </c>
      <c r="D13" s="55">
        <f t="shared" ref="D13:D47" si="0">IFERROR((C13/$C$46)*100,"")</f>
        <v>84.865127949767398</v>
      </c>
      <c r="G13" s="20">
        <v>2013</v>
      </c>
      <c r="H13" s="6">
        <f>D34/100</f>
        <v>0.93978235016111422</v>
      </c>
      <c r="I13" s="60"/>
      <c r="J13" s="71"/>
    </row>
    <row r="14" spans="1:10" ht="15.75" thickBot="1" x14ac:dyDescent="0.3">
      <c r="B14" s="47">
        <v>41000</v>
      </c>
      <c r="C14" s="48">
        <v>134.6909110454497</v>
      </c>
      <c r="D14" s="55">
        <f t="shared" si="0"/>
        <v>85.408264768645907</v>
      </c>
      <c r="G14" s="59">
        <v>2014</v>
      </c>
      <c r="H14" s="74">
        <f>D46/100</f>
        <v>1</v>
      </c>
      <c r="I14" s="60"/>
      <c r="J14" s="71"/>
    </row>
    <row r="15" spans="1:10" ht="15.75" thickTop="1" x14ac:dyDescent="0.25">
      <c r="B15" s="47">
        <v>41030</v>
      </c>
      <c r="C15" s="48">
        <v>135.17579832521332</v>
      </c>
      <c r="D15" s="55">
        <f t="shared" si="0"/>
        <v>85.715734521813033</v>
      </c>
      <c r="H15" s="61"/>
    </row>
    <row r="16" spans="1:10" x14ac:dyDescent="0.25">
      <c r="B16" s="47">
        <v>41061</v>
      </c>
      <c r="C16" s="48">
        <v>135.28393896387348</v>
      </c>
      <c r="D16" s="55">
        <f t="shared" si="0"/>
        <v>85.784307109430486</v>
      </c>
    </row>
    <row r="17" spans="2:8" x14ac:dyDescent="0.25">
      <c r="B17" s="47">
        <v>41091</v>
      </c>
      <c r="C17" s="48">
        <v>135.86565990141813</v>
      </c>
      <c r="D17" s="55">
        <f t="shared" si="0"/>
        <v>86.15317963000102</v>
      </c>
    </row>
    <row r="18" spans="2:8" x14ac:dyDescent="0.25">
      <c r="B18" s="47">
        <v>41122</v>
      </c>
      <c r="C18" s="48">
        <v>136.42270910701393</v>
      </c>
      <c r="D18" s="55">
        <f t="shared" si="0"/>
        <v>86.506407666484023</v>
      </c>
    </row>
    <row r="19" spans="2:8" x14ac:dyDescent="0.25">
      <c r="B19" s="47">
        <v>41153</v>
      </c>
      <c r="C19" s="48">
        <v>137.20031854892392</v>
      </c>
      <c r="D19" s="55">
        <f t="shared" si="0"/>
        <v>86.999494190182986</v>
      </c>
      <c r="G19" s="12"/>
      <c r="H19" s="12"/>
    </row>
    <row r="20" spans="2:8" x14ac:dyDescent="0.25">
      <c r="B20" s="47">
        <v>41183</v>
      </c>
      <c r="C20" s="48">
        <v>138.00980042836258</v>
      </c>
      <c r="D20" s="55">
        <f t="shared" si="0"/>
        <v>87.512791205905074</v>
      </c>
      <c r="G20" s="12"/>
    </row>
    <row r="21" spans="2:8" x14ac:dyDescent="0.25">
      <c r="B21" s="47">
        <v>41214</v>
      </c>
      <c r="C21" s="48">
        <v>138.83785923093276</v>
      </c>
      <c r="D21" s="55">
        <f t="shared" si="0"/>
        <v>88.037867953140506</v>
      </c>
      <c r="G21" s="12"/>
    </row>
    <row r="22" spans="2:8" x14ac:dyDescent="0.25">
      <c r="B22" s="47">
        <v>41244</v>
      </c>
      <c r="C22" s="48">
        <v>139.93467831885712</v>
      </c>
      <c r="D22" s="55">
        <f t="shared" si="0"/>
        <v>88.733367109970303</v>
      </c>
      <c r="H22" s="61"/>
    </row>
    <row r="23" spans="2:8" x14ac:dyDescent="0.25">
      <c r="B23" s="47">
        <v>41275</v>
      </c>
      <c r="C23" s="48">
        <v>141.13811655239928</v>
      </c>
      <c r="D23" s="55">
        <f t="shared" si="0"/>
        <v>89.496474067116054</v>
      </c>
    </row>
    <row r="24" spans="2:8" x14ac:dyDescent="0.25">
      <c r="B24" s="47">
        <v>41306</v>
      </c>
      <c r="C24" s="48">
        <v>141.98494525171367</v>
      </c>
      <c r="D24" s="55">
        <f t="shared" si="0"/>
        <v>90.033452911518737</v>
      </c>
    </row>
    <row r="25" spans="2:8" x14ac:dyDescent="0.25">
      <c r="B25" s="47">
        <v>41334</v>
      </c>
      <c r="C25" s="48">
        <v>142.65227449439672</v>
      </c>
      <c r="D25" s="55">
        <f t="shared" si="0"/>
        <v>90.456610140202869</v>
      </c>
    </row>
    <row r="26" spans="2:8" x14ac:dyDescent="0.25">
      <c r="B26" s="47">
        <v>41365</v>
      </c>
      <c r="C26" s="48">
        <v>143.43686200411591</v>
      </c>
      <c r="D26" s="55">
        <f t="shared" si="0"/>
        <v>90.954121495973993</v>
      </c>
    </row>
    <row r="27" spans="2:8" x14ac:dyDescent="0.25">
      <c r="B27" s="47">
        <v>41395</v>
      </c>
      <c r="C27" s="48">
        <v>143.96757839353114</v>
      </c>
      <c r="D27" s="55">
        <f t="shared" si="0"/>
        <v>91.290651745509095</v>
      </c>
    </row>
    <row r="28" spans="2:8" x14ac:dyDescent="0.25">
      <c r="B28" s="47">
        <v>41426</v>
      </c>
      <c r="C28" s="48">
        <v>144.34189409735433</v>
      </c>
      <c r="D28" s="55">
        <f t="shared" si="0"/>
        <v>91.528007440047432</v>
      </c>
    </row>
    <row r="29" spans="2:8" x14ac:dyDescent="0.25">
      <c r="B29" s="47">
        <v>41456</v>
      </c>
      <c r="C29" s="48">
        <v>144.38519666558352</v>
      </c>
      <c r="D29" s="55">
        <f t="shared" si="0"/>
        <v>91.555465842279432</v>
      </c>
    </row>
    <row r="30" spans="2:8" x14ac:dyDescent="0.25">
      <c r="B30" s="47">
        <v>41487</v>
      </c>
      <c r="C30" s="48">
        <v>144.73172113758091</v>
      </c>
      <c r="D30" s="55">
        <f t="shared" si="0"/>
        <v>91.775198960300898</v>
      </c>
    </row>
    <row r="31" spans="2:8" x14ac:dyDescent="0.25">
      <c r="B31" s="47">
        <v>41518</v>
      </c>
      <c r="C31" s="48">
        <v>145.23828216156244</v>
      </c>
      <c r="D31" s="55">
        <f t="shared" si="0"/>
        <v>92.096412156661941</v>
      </c>
    </row>
    <row r="32" spans="2:8" x14ac:dyDescent="0.25">
      <c r="B32" s="47">
        <v>41548</v>
      </c>
      <c r="C32" s="48">
        <v>146.06614036988336</v>
      </c>
      <c r="D32" s="55">
        <f t="shared" si="0"/>
        <v>92.621361705954925</v>
      </c>
    </row>
    <row r="33" spans="2:4" x14ac:dyDescent="0.25">
      <c r="B33" s="47">
        <v>41579</v>
      </c>
      <c r="C33" s="48">
        <v>146.85489752788072</v>
      </c>
      <c r="D33" s="55">
        <f t="shared" si="0"/>
        <v>93.121517059167076</v>
      </c>
    </row>
    <row r="34" spans="2:4" x14ac:dyDescent="0.25">
      <c r="B34" s="47">
        <v>41609</v>
      </c>
      <c r="C34" s="48">
        <v>148.20596258513723</v>
      </c>
      <c r="D34" s="55">
        <f t="shared" si="0"/>
        <v>93.978235016111427</v>
      </c>
    </row>
    <row r="35" spans="2:4" x14ac:dyDescent="0.25">
      <c r="B35" s="47">
        <v>41640</v>
      </c>
      <c r="C35" s="48">
        <v>149.0210953793555</v>
      </c>
      <c r="D35" s="55">
        <f t="shared" si="0"/>
        <v>94.495115308700036</v>
      </c>
    </row>
    <row r="36" spans="2:4" x14ac:dyDescent="0.25">
      <c r="B36" s="47">
        <v>41671</v>
      </c>
      <c r="C36" s="48">
        <v>150.04934093747303</v>
      </c>
      <c r="D36" s="55">
        <f t="shared" si="0"/>
        <v>95.147131604330056</v>
      </c>
    </row>
    <row r="37" spans="2:4" x14ac:dyDescent="0.25">
      <c r="B37" s="47">
        <v>41699</v>
      </c>
      <c r="C37" s="48">
        <v>151.42979487409781</v>
      </c>
      <c r="D37" s="55">
        <f t="shared" si="0"/>
        <v>96.022485215089915</v>
      </c>
    </row>
    <row r="38" spans="2:4" x14ac:dyDescent="0.25">
      <c r="B38" s="47">
        <v>41730</v>
      </c>
      <c r="C38" s="48">
        <v>152.44437449975425</v>
      </c>
      <c r="D38" s="55">
        <f t="shared" si="0"/>
        <v>96.665835866031003</v>
      </c>
    </row>
    <row r="39" spans="2:4" x14ac:dyDescent="0.25">
      <c r="B39" s="47">
        <v>41760</v>
      </c>
      <c r="C39" s="49">
        <v>153.1456186224531</v>
      </c>
      <c r="D39" s="55">
        <f t="shared" si="0"/>
        <v>97.110498711014742</v>
      </c>
    </row>
    <row r="40" spans="2:4" x14ac:dyDescent="0.25">
      <c r="B40" s="47">
        <v>41791</v>
      </c>
      <c r="C40" s="49">
        <v>153.75820109694291</v>
      </c>
      <c r="D40" s="55">
        <f t="shared" si="0"/>
        <v>97.4989407058588</v>
      </c>
    </row>
    <row r="41" spans="2:4" x14ac:dyDescent="0.25">
      <c r="B41" s="47">
        <v>41821</v>
      </c>
      <c r="C41" s="49">
        <v>153.77357691705259</v>
      </c>
      <c r="D41" s="55">
        <f t="shared" si="0"/>
        <v>97.508690599929366</v>
      </c>
    </row>
    <row r="42" spans="2:4" x14ac:dyDescent="0.25">
      <c r="B42" s="47">
        <v>41852</v>
      </c>
      <c r="C42" s="49">
        <v>154.15801085934521</v>
      </c>
      <c r="D42" s="55">
        <f t="shared" si="0"/>
        <v>97.752462326429196</v>
      </c>
    </row>
    <row r="43" spans="2:4" x14ac:dyDescent="0.25">
      <c r="B43" s="47">
        <v>41883</v>
      </c>
      <c r="C43" s="49">
        <v>155.03671152124349</v>
      </c>
      <c r="D43" s="55">
        <f t="shared" si="0"/>
        <v>98.309651361689845</v>
      </c>
    </row>
    <row r="44" spans="2:4" x14ac:dyDescent="0.25">
      <c r="B44" s="47">
        <v>41913</v>
      </c>
      <c r="C44" s="49">
        <v>155.68786570963272</v>
      </c>
      <c r="D44" s="55">
        <f t="shared" si="0"/>
        <v>98.722551897408934</v>
      </c>
    </row>
    <row r="45" spans="2:4" x14ac:dyDescent="0.25">
      <c r="B45" s="47">
        <v>41944</v>
      </c>
      <c r="C45" s="49">
        <v>156.48187382475186</v>
      </c>
      <c r="D45" s="55">
        <f t="shared" si="0"/>
        <v>99.226036912085732</v>
      </c>
    </row>
    <row r="46" spans="2:4" x14ac:dyDescent="0.25">
      <c r="B46" s="47">
        <v>41974</v>
      </c>
      <c r="C46" s="49">
        <v>157.70243244058491</v>
      </c>
      <c r="D46" s="55">
        <f t="shared" si="0"/>
        <v>100</v>
      </c>
    </row>
    <row r="47" spans="2:4" ht="15.75" thickBot="1" x14ac:dyDescent="0.3">
      <c r="B47" s="56">
        <v>42005</v>
      </c>
      <c r="C47" s="57">
        <v>159.65794260284815</v>
      </c>
      <c r="D47" s="58">
        <f t="shared" si="0"/>
        <v>101.24</v>
      </c>
    </row>
    <row r="48" spans="2:4" ht="15.75" thickTop="1" x14ac:dyDescent="0.25">
      <c r="D48" s="20"/>
    </row>
    <row r="49" spans="4:4" x14ac:dyDescent="0.25">
      <c r="D49" s="20"/>
    </row>
    <row r="50" spans="4:4" x14ac:dyDescent="0.25">
      <c r="D50" s="20"/>
    </row>
    <row r="51" spans="4:4" x14ac:dyDescent="0.25">
      <c r="D51" s="20"/>
    </row>
    <row r="52" spans="4:4" x14ac:dyDescent="0.25">
      <c r="D52" s="20"/>
    </row>
    <row r="53" spans="4:4" x14ac:dyDescent="0.25">
      <c r="D53" s="20"/>
    </row>
    <row r="54" spans="4:4" x14ac:dyDescent="0.25">
      <c r="D54" s="20"/>
    </row>
    <row r="55" spans="4:4" x14ac:dyDescent="0.25">
      <c r="D55" s="20"/>
    </row>
    <row r="56" spans="4:4" x14ac:dyDescent="0.25">
      <c r="D56" s="20"/>
    </row>
    <row r="57" spans="4:4" x14ac:dyDescent="0.25">
      <c r="D57" s="20"/>
    </row>
    <row r="58" spans="4:4" x14ac:dyDescent="0.25">
      <c r="D58" s="20"/>
    </row>
    <row r="59" spans="4:4" x14ac:dyDescent="0.25">
      <c r="D59" s="20"/>
    </row>
    <row r="60" spans="4:4" x14ac:dyDescent="0.25">
      <c r="D60" s="20"/>
    </row>
    <row r="61" spans="4:4" x14ac:dyDescent="0.25">
      <c r="D61" s="20"/>
    </row>
    <row r="62" spans="4:4" x14ac:dyDescent="0.25">
      <c r="D62" s="20"/>
    </row>
    <row r="63" spans="4:4" x14ac:dyDescent="0.25">
      <c r="D63" s="20"/>
    </row>
    <row r="64" spans="4:4" x14ac:dyDescent="0.25">
      <c r="D64" s="20"/>
    </row>
    <row r="65" spans="4:4" x14ac:dyDescent="0.25">
      <c r="D65" s="20"/>
    </row>
    <row r="66" spans="4:4" x14ac:dyDescent="0.25">
      <c r="D66" s="20"/>
    </row>
    <row r="67" spans="4:4" x14ac:dyDescent="0.25">
      <c r="D67" s="20"/>
    </row>
    <row r="68" spans="4:4" x14ac:dyDescent="0.25">
      <c r="D68" s="20"/>
    </row>
    <row r="69" spans="4:4" x14ac:dyDescent="0.25">
      <c r="D69" s="20"/>
    </row>
    <row r="70" spans="4:4" x14ac:dyDescent="0.25">
      <c r="D70" s="20"/>
    </row>
    <row r="71" spans="4:4" x14ac:dyDescent="0.25">
      <c r="D71" s="20"/>
    </row>
    <row r="72" spans="4:4" x14ac:dyDescent="0.25">
      <c r="D72" s="20"/>
    </row>
    <row r="73" spans="4:4" x14ac:dyDescent="0.25">
      <c r="D73" s="20"/>
    </row>
    <row r="74" spans="4:4" x14ac:dyDescent="0.25">
      <c r="D74" s="20"/>
    </row>
    <row r="75" spans="4:4" x14ac:dyDescent="0.25">
      <c r="D75" s="20"/>
    </row>
    <row r="76" spans="4:4" x14ac:dyDescent="0.25">
      <c r="D76" s="20"/>
    </row>
    <row r="77" spans="4:4" x14ac:dyDescent="0.25">
      <c r="D77" s="20"/>
    </row>
    <row r="78" spans="4:4" x14ac:dyDescent="0.25">
      <c r="D78" s="20"/>
    </row>
    <row r="79" spans="4:4" x14ac:dyDescent="0.25">
      <c r="D79" s="20"/>
    </row>
    <row r="80" spans="4:4" x14ac:dyDescent="0.25">
      <c r="D80" s="20"/>
    </row>
    <row r="81" spans="4:4" x14ac:dyDescent="0.25">
      <c r="D81" s="20"/>
    </row>
    <row r="82" spans="4:4" x14ac:dyDescent="0.25">
      <c r="D82" s="20"/>
    </row>
    <row r="83" spans="4:4" x14ac:dyDescent="0.25">
      <c r="D83" s="20"/>
    </row>
    <row r="84" spans="4:4" x14ac:dyDescent="0.25">
      <c r="D84" s="20"/>
    </row>
    <row r="85" spans="4:4" x14ac:dyDescent="0.25">
      <c r="D85" s="20"/>
    </row>
    <row r="86" spans="4:4" x14ac:dyDescent="0.25">
      <c r="D86" s="20"/>
    </row>
    <row r="87" spans="4:4" x14ac:dyDescent="0.25">
      <c r="D87" s="20"/>
    </row>
    <row r="88" spans="4:4" x14ac:dyDescent="0.25">
      <c r="D88" s="20"/>
    </row>
    <row r="89" spans="4:4" x14ac:dyDescent="0.25">
      <c r="D89" s="20"/>
    </row>
    <row r="90" spans="4:4" x14ac:dyDescent="0.25">
      <c r="D90" s="20"/>
    </row>
    <row r="91" spans="4:4" x14ac:dyDescent="0.25">
      <c r="D91" s="20"/>
    </row>
    <row r="92" spans="4:4" x14ac:dyDescent="0.25">
      <c r="D92" s="20"/>
    </row>
    <row r="93" spans="4:4" x14ac:dyDescent="0.25">
      <c r="D93" s="20"/>
    </row>
    <row r="94" spans="4:4" x14ac:dyDescent="0.25">
      <c r="D94" s="20"/>
    </row>
    <row r="95" spans="4:4" x14ac:dyDescent="0.25">
      <c r="D95" s="20"/>
    </row>
    <row r="96" spans="4:4" x14ac:dyDescent="0.25">
      <c r="D96" s="20"/>
    </row>
    <row r="97" spans="4:4" x14ac:dyDescent="0.25">
      <c r="D97" s="20"/>
    </row>
    <row r="98" spans="4:4" x14ac:dyDescent="0.25">
      <c r="D98" s="20"/>
    </row>
    <row r="99" spans="4:4" x14ac:dyDescent="0.25">
      <c r="D99" s="20"/>
    </row>
    <row r="100" spans="4:4" x14ac:dyDescent="0.25">
      <c r="D100" s="20"/>
    </row>
    <row r="101" spans="4:4" x14ac:dyDescent="0.25">
      <c r="D101" s="20"/>
    </row>
    <row r="102" spans="4:4" x14ac:dyDescent="0.25">
      <c r="D102" s="20"/>
    </row>
    <row r="103" spans="4:4" x14ac:dyDescent="0.25">
      <c r="D103" s="20"/>
    </row>
    <row r="104" spans="4:4" x14ac:dyDescent="0.25">
      <c r="D104" s="20"/>
    </row>
    <row r="105" spans="4:4" x14ac:dyDescent="0.25">
      <c r="D105" s="20"/>
    </row>
    <row r="106" spans="4:4" x14ac:dyDescent="0.25">
      <c r="D106" s="20"/>
    </row>
    <row r="107" spans="4:4" x14ac:dyDescent="0.25">
      <c r="D107" s="20"/>
    </row>
    <row r="108" spans="4:4" x14ac:dyDescent="0.25">
      <c r="D108" s="20"/>
    </row>
    <row r="109" spans="4:4" x14ac:dyDescent="0.25">
      <c r="D109" s="20"/>
    </row>
    <row r="110" spans="4:4" x14ac:dyDescent="0.25">
      <c r="D110" s="20"/>
    </row>
    <row r="111" spans="4:4" x14ac:dyDescent="0.25">
      <c r="D111" s="20"/>
    </row>
    <row r="112" spans="4:4" x14ac:dyDescent="0.25">
      <c r="D112" s="20"/>
    </row>
    <row r="113" spans="4:4" x14ac:dyDescent="0.25">
      <c r="D113" s="20"/>
    </row>
    <row r="114" spans="4:4" x14ac:dyDescent="0.25">
      <c r="D114" s="20"/>
    </row>
    <row r="115" spans="4:4" x14ac:dyDescent="0.25">
      <c r="D115" s="20"/>
    </row>
    <row r="116" spans="4:4" x14ac:dyDescent="0.25">
      <c r="D116" s="20"/>
    </row>
    <row r="117" spans="4:4" x14ac:dyDescent="0.25">
      <c r="D117" s="20"/>
    </row>
    <row r="118" spans="4:4" x14ac:dyDescent="0.25">
      <c r="D118" s="20"/>
    </row>
    <row r="119" spans="4:4" x14ac:dyDescent="0.25">
      <c r="D119" s="20"/>
    </row>
    <row r="120" spans="4:4" x14ac:dyDescent="0.25">
      <c r="D120" s="20"/>
    </row>
    <row r="121" spans="4:4" x14ac:dyDescent="0.25">
      <c r="D121" s="20"/>
    </row>
    <row r="122" spans="4:4" x14ac:dyDescent="0.25">
      <c r="D122" s="20"/>
    </row>
  </sheetData>
  <mergeCells count="2">
    <mergeCell ref="C8:D8"/>
    <mergeCell ref="G11:H11"/>
  </mergeCells>
  <hyperlinks>
    <hyperlink ref="A5" r:id="rId1"/>
  </hyperlinks>
  <pageMargins left="0.511811024" right="0.511811024" top="0.78740157499999996" bottom="0.78740157499999996" header="0.31496062000000002" footer="0.31496062000000002"/>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Glossário</vt:lpstr>
      <vt:lpstr>Snis</vt:lpstr>
      <vt:lpstr>Rais</vt:lpstr>
      <vt:lpstr>IPCA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2016-12-19T15:35:36Z</dcterms:modified>
</cp:coreProperties>
</file>