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\\cainffss1\orgaos1\ARSAE\arsaemg\COORD ECONOMICA\Ger_Tarifas\Prestadores\COPASA\Copasa_RevisaoTarifaria_2017\Publicacoes\Terc_AP\Versoes_pos_AP\"/>
    </mc:Choice>
  </mc:AlternateContent>
  <bookViews>
    <workbookView xWindow="0" yWindow="0" windowWidth="15090" windowHeight="6855" tabRatio="933"/>
  </bookViews>
  <sheets>
    <sheet name="Introdução" sheetId="7" r:id="rId1"/>
    <sheet name="WACC" sheetId="4" r:id="rId2"/>
    <sheet name="Estrutura de capital" sheetId="1" r:id="rId3"/>
    <sheet name="Re e Rd" sheetId="5" r:id="rId4"/>
    <sheet name="Beta" sheetId="3" r:id="rId5"/>
    <sheet name="Tributos sobre o lucro" sheetId="19" r:id="rId6"/>
    <sheet name="Dados" sheetId="2" r:id="rId7"/>
    <sheet name="Cotações Copasa e Ibovespa" sheetId="17" r:id="rId8"/>
    <sheet name="Cotações Sabesp e Ibovespa" sheetId="18" r:id="rId9"/>
    <sheet name="Outras variáveis" sheetId="6" r:id="rId10"/>
    <sheet name="esclarecimentos à Copasa" sheetId="8" r:id="rId11"/>
  </sheets>
  <externalReferences>
    <externalReference r:id="rId12"/>
  </externalReferences>
  <definedNames>
    <definedName name="_A" localSheetId="7">#REF!</definedName>
    <definedName name="_A" localSheetId="8">#REF!</definedName>
    <definedName name="_A" localSheetId="5">#REF!</definedName>
    <definedName name="_A">#REF!</definedName>
    <definedName name="_FF" localSheetId="7" hidden="1">#REF!</definedName>
    <definedName name="_FF" localSheetId="8" hidden="1">#REF!</definedName>
    <definedName name="_FF" localSheetId="5" hidden="1">#REF!</definedName>
    <definedName name="_FF" hidden="1">#REF!</definedName>
    <definedName name="_FF1" localSheetId="7" hidden="1">#REF!</definedName>
    <definedName name="_FF1" localSheetId="8" hidden="1">#REF!</definedName>
    <definedName name="_FF1" localSheetId="5" hidden="1">#REF!</definedName>
    <definedName name="_FF1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hidden="1">#REF!</definedName>
    <definedName name="_Fill2" localSheetId="7" hidden="1">#REF!</definedName>
    <definedName name="_Fill2" localSheetId="8" hidden="1">#REF!</definedName>
    <definedName name="_Fill2" localSheetId="5" hidden="1">#REF!</definedName>
    <definedName name="_Fill2" hidden="1">#REF!</definedName>
    <definedName name="_xlnm._FilterDatabase" localSheetId="7" hidden="1">'Cotações Copasa e Ibovespa'!$G$5:$J$1128</definedName>
    <definedName name="_xlnm._FilterDatabase" localSheetId="8" hidden="1">'Cotações Sabesp e Ibovespa'!$G$5:$J$1128</definedName>
    <definedName name="_Key1" localSheetId="7" hidden="1">#REF!</definedName>
    <definedName name="_Key1" localSheetId="8" hidden="1">#REF!</definedName>
    <definedName name="_Key1" localSheetId="5" hidden="1">#REF!</definedName>
    <definedName name="_Key1" hidden="1">#REF!</definedName>
    <definedName name="_Key2" localSheetId="7" hidden="1">#REF!</definedName>
    <definedName name="_Key2" localSheetId="8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QDA1" localSheetId="7">#REF!</definedName>
    <definedName name="_QDA1" localSheetId="8">#REF!</definedName>
    <definedName name="_QDA1" localSheetId="5">#REF!</definedName>
    <definedName name="_QDA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hidden="1">#REF!</definedName>
    <definedName name="ALF" localSheetId="7">#REF!</definedName>
    <definedName name="ALF" localSheetId="8">#REF!</definedName>
    <definedName name="ALF" localSheetId="5">#REF!</definedName>
    <definedName name="ALF">#REF!</definedName>
    <definedName name="ANUAL" localSheetId="7">#REF!</definedName>
    <definedName name="ANUAL" localSheetId="8">#REF!</definedName>
    <definedName name="ANUAL" localSheetId="5">#REF!</definedName>
    <definedName name="ANUAL">#REF!</definedName>
    <definedName name="_xlnm.Print_Area" localSheetId="3">'Re e Rd'!$A$5:$H$39</definedName>
    <definedName name="_xlnm.Print_Area" localSheetId="5">'Tributos sobre o lucro'!$A$11:$M$25</definedName>
    <definedName name="_xlnm.Print_Area" localSheetId="1">WACC!$A$22:$L$44</definedName>
    <definedName name="b" localSheetId="7" hidden="1">#REF!</definedName>
    <definedName name="b" localSheetId="8" hidden="1">#REF!</definedName>
    <definedName name="b" localSheetId="5" hidden="1">#REF!</definedName>
    <definedName name="b" hidden="1">#REF!</definedName>
    <definedName name="Banco_Dados_Patrimonial_final" localSheetId="7">#REF!</definedName>
    <definedName name="Banco_Dados_Patrimonial_final" localSheetId="8">#REF!</definedName>
    <definedName name="Banco_Dados_Patrimonial_final" localSheetId="5">#REF!</definedName>
    <definedName name="Banco_Dados_Patrimonial_final">#REF!</definedName>
    <definedName name="COD" localSheetId="7">#REF!</definedName>
    <definedName name="COD" localSheetId="8">#REF!</definedName>
    <definedName name="COD" localSheetId="5">#REF!</definedName>
    <definedName name="COD">#REF!</definedName>
    <definedName name="CONT" localSheetId="7">#REF!</definedName>
    <definedName name="CONT" localSheetId="8">#REF!</definedName>
    <definedName name="CONT" localSheetId="5">#REF!</definedName>
    <definedName name="CONT">#REF!</definedName>
    <definedName name="CONTAS" localSheetId="7">#REF!</definedName>
    <definedName name="CONTAS" localSheetId="8">#REF!</definedName>
    <definedName name="CONTAS" localSheetId="5">#REF!</definedName>
    <definedName name="CONTAS">#REF!</definedName>
    <definedName name="d" localSheetId="7" hidden="1">#REF!</definedName>
    <definedName name="d" localSheetId="8" hidden="1">#REF!</definedName>
    <definedName name="d" localSheetId="5" hidden="1">#REF!</definedName>
    <definedName name="d" hidden="1">#REF!</definedName>
    <definedName name="ECO" localSheetId="7">#REF!</definedName>
    <definedName name="ECO" localSheetId="8">#REF!</definedName>
    <definedName name="ECO" localSheetId="5">#REF!</definedName>
    <definedName name="ECO">#REF!</definedName>
    <definedName name="ECONO" localSheetId="7">#REF!</definedName>
    <definedName name="ECONO" localSheetId="8">#REF!</definedName>
    <definedName name="ECONO" localSheetId="5">#REF!</definedName>
    <definedName name="ECONO">#REF!</definedName>
    <definedName name="ECORES" localSheetId="7">#REF!</definedName>
    <definedName name="ECORES" localSheetId="8">#REF!</definedName>
    <definedName name="ECORES" localSheetId="5">#REF!</definedName>
    <definedName name="ECORES">#REF!</definedName>
    <definedName name="ESG" localSheetId="7">#REF!</definedName>
    <definedName name="ESG" localSheetId="8">#REF!</definedName>
    <definedName name="ESG" localSheetId="5">#REF!</definedName>
    <definedName name="ESG">#REF!</definedName>
    <definedName name="FAT" localSheetId="7">#REF!</definedName>
    <definedName name="FAT" localSheetId="8">#REF!</definedName>
    <definedName name="FAT" localSheetId="5">#REF!</definedName>
    <definedName name="FAT">#REF!</definedName>
    <definedName name="Fill" localSheetId="7" hidden="1">#REF!</definedName>
    <definedName name="Fill" localSheetId="8" hidden="1">#REF!</definedName>
    <definedName name="Fill" localSheetId="5" hidden="1">#REF!</definedName>
    <definedName name="Fill" hidden="1">#REF!</definedName>
    <definedName name="Ger" localSheetId="7">#REF!</definedName>
    <definedName name="Ger" localSheetId="8">#REF!</definedName>
    <definedName name="Ger" localSheetId="5">#REF!</definedName>
    <definedName name="Ger">#REF!</definedName>
    <definedName name="Geral" localSheetId="7">#REF!</definedName>
    <definedName name="Geral" localSheetId="8">#REF!</definedName>
    <definedName name="Geral" localSheetId="5">#REF!</definedName>
    <definedName name="Geral">#REF!</definedName>
    <definedName name="GRCT" localSheetId="7">#REF!</definedName>
    <definedName name="GRCT" localSheetId="8">#REF!</definedName>
    <definedName name="GRCT" localSheetId="5">#REF!</definedName>
    <definedName name="GRCT">#REF!</definedName>
    <definedName name="GRND" localSheetId="7">#REF!</definedName>
    <definedName name="GRND" localSheetId="8">#REF!</definedName>
    <definedName name="GRND" localSheetId="5">#REF!</definedName>
    <definedName name="GRND">#REF!</definedName>
    <definedName name="GRNT" localSheetId="7">#REF!</definedName>
    <definedName name="GRNT" localSheetId="8">#REF!</definedName>
    <definedName name="GRNT" localSheetId="5">#REF!</definedName>
    <definedName name="GRNT">#REF!</definedName>
    <definedName name="GROE" localSheetId="7">#REF!</definedName>
    <definedName name="GROE" localSheetId="8">#REF!</definedName>
    <definedName name="GROE" localSheetId="5">#REF!</definedName>
    <definedName name="GROE">#REF!</definedName>
    <definedName name="GRSD" localSheetId="7">#REF!</definedName>
    <definedName name="GRSD" localSheetId="8">#REF!</definedName>
    <definedName name="GRSD" localSheetId="5">#REF!</definedName>
    <definedName name="GRSD">#REF!</definedName>
    <definedName name="GRSL" localSheetId="7">#REF!</definedName>
    <definedName name="GRSL" localSheetId="8">#REF!</definedName>
    <definedName name="GRSL" localSheetId="5">#REF!</definedName>
    <definedName name="GRSL">#REF!</definedName>
    <definedName name="GRVA" localSheetId="7">#REF!</definedName>
    <definedName name="GRVA" localSheetId="8">#REF!</definedName>
    <definedName name="GRVA" localSheetId="5">#REF!</definedName>
    <definedName name="GRVA">#REF!</definedName>
    <definedName name="Header" localSheetId="7">#REF!</definedName>
    <definedName name="Header" localSheetId="8">#REF!</definedName>
    <definedName name="Header" localSheetId="5">#REF!</definedName>
    <definedName name="Header">#REF!</definedName>
    <definedName name="Índices">[1]IB!$B$23:$B$33</definedName>
    <definedName name="INV_INT_AF_CID_DES_ANLA_ANLB_ANLC_ANLZ" localSheetId="7">#REF!</definedName>
    <definedName name="INV_INT_AF_CID_DES_ANLA_ANLB_ANLC_ANLZ" localSheetId="8">#REF!</definedName>
    <definedName name="INV_INT_AF_CID_DES_ANLA_ANLB_ANLC_ANLZ" localSheetId="5">#REF!</definedName>
    <definedName name="INV_INT_AF_CID_DES_ANLA_ANLB_ANLC_ANLZ">#REF!</definedName>
    <definedName name="LIG" localSheetId="7">#REF!</definedName>
    <definedName name="LIG" localSheetId="8">#REF!</definedName>
    <definedName name="LIG" localSheetId="5">#REF!</definedName>
    <definedName name="LIG">#REF!</definedName>
    <definedName name="LIGHID" localSheetId="7">#REF!</definedName>
    <definedName name="LIGHID" localSheetId="8">#REF!</definedName>
    <definedName name="LIGHID" localSheetId="5">#REF!</definedName>
    <definedName name="LIGHID">#REF!</definedName>
    <definedName name="LIGRES" localSheetId="7">#REF!</definedName>
    <definedName name="LIGRES" localSheetId="8">#REF!</definedName>
    <definedName name="LIGRES" localSheetId="5">#REF!</definedName>
    <definedName name="LIGRES">#REF!</definedName>
    <definedName name="OUT" localSheetId="7">#REF!</definedName>
    <definedName name="OUT" localSheetId="8">#REF!</definedName>
    <definedName name="OUT" localSheetId="5">#REF!</definedName>
    <definedName name="OUT">#REF!</definedName>
    <definedName name="QDA" localSheetId="7">#REF!</definedName>
    <definedName name="QDA" localSheetId="8">#REF!</definedName>
    <definedName name="QDA" localSheetId="5">#REF!</definedName>
    <definedName name="QDA">#REF!</definedName>
    <definedName name="QRDCTOTAGUA" localSheetId="7">#REF!</definedName>
    <definedName name="QRDCTOTAGUA" localSheetId="8">#REF!</definedName>
    <definedName name="QRDCTOTAGUA" localSheetId="5">#REF!</definedName>
    <definedName name="QRDCTOTAGUA">#REF!</definedName>
    <definedName name="RawData" localSheetId="7">#REF!</definedName>
    <definedName name="RawData" localSheetId="8">#REF!</definedName>
    <definedName name="RawData" localSheetId="5">#REF!</definedName>
    <definedName name="RawData">#REF!</definedName>
    <definedName name="RMBH" localSheetId="7">#REF!</definedName>
    <definedName name="RMBH" localSheetId="8">#REF!</definedName>
    <definedName name="RMBH" localSheetId="5">#REF!</definedName>
    <definedName name="RMBH">#REF!</definedName>
    <definedName name="SILVERIO" localSheetId="7">#REF!</definedName>
    <definedName name="SILVERIO" localSheetId="8">#REF!</definedName>
    <definedName name="SILVERIO" localSheetId="5">#REF!</definedName>
    <definedName name="SILVERIO">#REF!</definedName>
    <definedName name="solver_eng" localSheetId="7" hidden="1">1</definedName>
    <definedName name="solver_eng" localSheetId="8" hidden="1">1</definedName>
    <definedName name="solver_neg" localSheetId="7" hidden="1">1</definedName>
    <definedName name="solver_neg" localSheetId="8" hidden="1">1</definedName>
    <definedName name="solver_num" localSheetId="7" hidden="1">0</definedName>
    <definedName name="solver_num" localSheetId="8" hidden="1">0</definedName>
    <definedName name="solver_opt" localSheetId="7" hidden="1">'Cotações Copasa e Ibovespa'!$BO$7</definedName>
    <definedName name="solver_opt" localSheetId="8" hidden="1">'Cotações Sabesp e Ibovespa'!$BV$7</definedName>
    <definedName name="solver_typ" localSheetId="7" hidden="1">1</definedName>
    <definedName name="solver_typ" localSheetId="8" hidden="1">1</definedName>
    <definedName name="solver_val" localSheetId="7" hidden="1">0</definedName>
    <definedName name="solver_val" localSheetId="8" hidden="1">0</definedName>
    <definedName name="solver_ver" localSheetId="7" hidden="1">3</definedName>
    <definedName name="solver_ver" localSheetId="8" hidden="1">3</definedName>
    <definedName name="SOMA" localSheetId="7">#REF!</definedName>
    <definedName name="SOMA" localSheetId="8">#REF!</definedName>
    <definedName name="SOMA" localSheetId="5">#REF!</definedName>
    <definedName name="SOMA">#REF!</definedName>
    <definedName name="TAR" localSheetId="7">#REF!</definedName>
    <definedName name="TAR" localSheetId="8">#REF!</definedName>
    <definedName name="TAR" localSheetId="5">#REF!</definedName>
    <definedName name="TAR">#REF!</definedName>
    <definedName name="TESTE" localSheetId="7">#REF!</definedName>
    <definedName name="TESTE" localSheetId="8">#REF!</definedName>
    <definedName name="TESTE" localSheetId="5">#REF!</definedName>
    <definedName name="TESTE">#REF!</definedName>
    <definedName name="TIT" localSheetId="7">#REF!</definedName>
    <definedName name="TIT" localSheetId="8">#REF!</definedName>
    <definedName name="TIT" localSheetId="5">#REF!</definedName>
    <definedName name="TIT">#REF!</definedName>
    <definedName name="TOTAL" localSheetId="7">#REF!</definedName>
    <definedName name="TOTAL" localSheetId="8">#REF!</definedName>
    <definedName name="TOTAL" localSheetId="5">#REF!</definedName>
    <definedName name="TOTAL">#REF!</definedName>
    <definedName name="VOLFAT" localSheetId="7">#REF!</definedName>
    <definedName name="VOLFAT" localSheetId="8">#REF!</definedName>
    <definedName name="VOLFAT" localSheetId="5">#REF!</definedName>
    <definedName name="VOLFAT">#REF!</definedName>
    <definedName name="VOLMED" localSheetId="7">#REF!</definedName>
    <definedName name="VOLMED" localSheetId="8">#REF!</definedName>
    <definedName name="VOLMED" localSheetId="5">#REF!</definedName>
    <definedName name="VOLME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9" l="1"/>
  <c r="G11" i="19" l="1"/>
  <c r="G15" i="19" s="1"/>
  <c r="H15" i="19" s="1"/>
  <c r="C14" i="19" l="1"/>
  <c r="C13" i="19" l="1"/>
  <c r="H16" i="19" l="1"/>
  <c r="H17" i="19" s="1"/>
  <c r="G17" i="19" s="1"/>
  <c r="G16" i="19" s="1"/>
  <c r="C15" i="19"/>
  <c r="D10" i="19" s="1"/>
  <c r="H11" i="19" l="1"/>
  <c r="G12" i="19"/>
  <c r="H10" i="19"/>
  <c r="H12" i="19" l="1"/>
  <c r="H13" i="19" s="1"/>
  <c r="C15" i="4"/>
  <c r="C12" i="4"/>
  <c r="C11" i="4"/>
  <c r="C10" i="4"/>
  <c r="C9" i="4"/>
  <c r="L31" i="6" l="1"/>
  <c r="C14" i="4"/>
  <c r="C16" i="4" s="1"/>
  <c r="J31" i="6" l="1"/>
  <c r="J32" i="6"/>
  <c r="S10" i="2"/>
  <c r="F10" i="2" l="1"/>
  <c r="D10" i="2"/>
  <c r="E10" i="2"/>
  <c r="I22" i="2"/>
  <c r="I20" i="2"/>
  <c r="I19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12" i="2"/>
  <c r="E12" i="2"/>
  <c r="E531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112" i="2"/>
  <c r="E81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M10" i="2"/>
  <c r="X32" i="3"/>
  <c r="X31" i="3"/>
  <c r="B9" i="3"/>
  <c r="M25" i="3"/>
  <c r="C169" i="3"/>
  <c r="BO7" i="17" l="1"/>
  <c r="BO10" i="17"/>
  <c r="BJ10" i="17"/>
  <c r="BE10" i="17"/>
  <c r="BJ7" i="17"/>
  <c r="BE7" i="17"/>
  <c r="Y162" i="17"/>
  <c r="Q163" i="17"/>
  <c r="U6" i="17"/>
  <c r="J6" i="17"/>
  <c r="R6" i="17" s="1"/>
  <c r="I6" i="17"/>
  <c r="Q6" i="17" s="1"/>
  <c r="G6" i="17"/>
  <c r="C10" i="6" l="1"/>
  <c r="P10" i="2"/>
  <c r="O10" i="2"/>
  <c r="N10" i="2"/>
  <c r="U10" i="2" l="1"/>
  <c r="G10" i="6"/>
  <c r="J33" i="6" s="1"/>
  <c r="F10" i="6"/>
  <c r="E10" i="6"/>
  <c r="D10" i="6"/>
  <c r="J29" i="6" s="1"/>
  <c r="R10" i="2" l="1"/>
  <c r="J30" i="6"/>
  <c r="C10" i="1"/>
  <c r="C12" i="1" s="1"/>
  <c r="D14" i="1" s="1"/>
  <c r="D15" i="1" l="1"/>
  <c r="H34" i="6" l="1"/>
  <c r="J34" i="6" s="1"/>
  <c r="J35" i="6" s="1"/>
  <c r="K13" i="18" l="1"/>
  <c r="U6" i="18"/>
  <c r="I7" i="18"/>
  <c r="J7" i="18"/>
  <c r="I8" i="18"/>
  <c r="J8" i="18"/>
  <c r="I9" i="18"/>
  <c r="J9" i="18"/>
  <c r="I10" i="18"/>
  <c r="J10" i="18"/>
  <c r="I11" i="18"/>
  <c r="J11" i="18"/>
  <c r="I12" i="18"/>
  <c r="J12" i="18"/>
  <c r="I13" i="18"/>
  <c r="Q7" i="18" s="1"/>
  <c r="J13" i="18"/>
  <c r="I14" i="18"/>
  <c r="J14" i="18"/>
  <c r="I15" i="18"/>
  <c r="J15" i="18"/>
  <c r="I16" i="18"/>
  <c r="J16" i="18"/>
  <c r="I17" i="18"/>
  <c r="J17" i="18"/>
  <c r="I18" i="18"/>
  <c r="J18" i="18"/>
  <c r="I19" i="18"/>
  <c r="J19" i="18"/>
  <c r="I20" i="18"/>
  <c r="Q8" i="18" s="1"/>
  <c r="J20" i="18"/>
  <c r="I21" i="18"/>
  <c r="J21" i="18"/>
  <c r="I22" i="18"/>
  <c r="J22" i="18"/>
  <c r="I23" i="18"/>
  <c r="J23" i="18"/>
  <c r="I24" i="18"/>
  <c r="J24" i="18"/>
  <c r="I25" i="18"/>
  <c r="J25" i="18"/>
  <c r="I26" i="18"/>
  <c r="J26" i="18"/>
  <c r="I27" i="18"/>
  <c r="Q9" i="18" s="1"/>
  <c r="J27" i="18"/>
  <c r="I28" i="18"/>
  <c r="J28" i="18"/>
  <c r="I29" i="18"/>
  <c r="J29" i="18"/>
  <c r="I30" i="18"/>
  <c r="J30" i="18"/>
  <c r="I31" i="18"/>
  <c r="J31" i="18"/>
  <c r="I32" i="18"/>
  <c r="J32" i="18"/>
  <c r="I33" i="18"/>
  <c r="J33" i="18"/>
  <c r="I34" i="18"/>
  <c r="J34" i="18"/>
  <c r="R10" i="18" s="1"/>
  <c r="I35" i="18"/>
  <c r="J35" i="18"/>
  <c r="I36" i="18"/>
  <c r="J36" i="18"/>
  <c r="I37" i="18"/>
  <c r="J37" i="18"/>
  <c r="I38" i="18"/>
  <c r="J38" i="18"/>
  <c r="I39" i="18"/>
  <c r="J39" i="18"/>
  <c r="I40" i="18"/>
  <c r="J40" i="18"/>
  <c r="I41" i="18"/>
  <c r="Q11" i="18" s="1"/>
  <c r="J41" i="18"/>
  <c r="R11" i="18" s="1"/>
  <c r="I42" i="18"/>
  <c r="J42" i="18"/>
  <c r="I43" i="18"/>
  <c r="J43" i="18"/>
  <c r="I44" i="18"/>
  <c r="J44" i="18"/>
  <c r="I45" i="18"/>
  <c r="J45" i="18"/>
  <c r="I46" i="18"/>
  <c r="J46" i="18"/>
  <c r="I47" i="18"/>
  <c r="J47" i="18"/>
  <c r="I48" i="18"/>
  <c r="Q12" i="18" s="1"/>
  <c r="J48" i="18"/>
  <c r="R12" i="18" s="1"/>
  <c r="I49" i="18"/>
  <c r="J49" i="18"/>
  <c r="I50" i="18"/>
  <c r="J50" i="18"/>
  <c r="I51" i="18"/>
  <c r="J51" i="18"/>
  <c r="I52" i="18"/>
  <c r="J52" i="18"/>
  <c r="I53" i="18"/>
  <c r="J53" i="18"/>
  <c r="I54" i="18"/>
  <c r="J54" i="18"/>
  <c r="I55" i="18"/>
  <c r="Q13" i="18" s="1"/>
  <c r="J55" i="18"/>
  <c r="R13" i="18" s="1"/>
  <c r="I56" i="18"/>
  <c r="J56" i="18"/>
  <c r="I57" i="18"/>
  <c r="J57" i="18"/>
  <c r="I58" i="18"/>
  <c r="J58" i="18"/>
  <c r="I59" i="18"/>
  <c r="J59" i="18"/>
  <c r="I60" i="18"/>
  <c r="J60" i="18"/>
  <c r="I61" i="18"/>
  <c r="J61" i="18"/>
  <c r="I62" i="18"/>
  <c r="Q14" i="18" s="1"/>
  <c r="J62" i="18"/>
  <c r="R14" i="18" s="1"/>
  <c r="I63" i="18"/>
  <c r="J63" i="18"/>
  <c r="I64" i="18"/>
  <c r="J64" i="18"/>
  <c r="I65" i="18"/>
  <c r="J65" i="18"/>
  <c r="I66" i="18"/>
  <c r="J66" i="18"/>
  <c r="I67" i="18"/>
  <c r="J67" i="18"/>
  <c r="I68" i="18"/>
  <c r="J68" i="18"/>
  <c r="I69" i="18"/>
  <c r="Q15" i="18" s="1"/>
  <c r="J69" i="18"/>
  <c r="R15" i="18" s="1"/>
  <c r="I70" i="18"/>
  <c r="J70" i="18"/>
  <c r="I71" i="18"/>
  <c r="J71" i="18"/>
  <c r="I72" i="18"/>
  <c r="J72" i="18"/>
  <c r="I73" i="18"/>
  <c r="J73" i="18"/>
  <c r="I74" i="18"/>
  <c r="J74" i="18"/>
  <c r="I75" i="18"/>
  <c r="J75" i="18"/>
  <c r="I76" i="18"/>
  <c r="J76" i="18"/>
  <c r="R16" i="18" s="1"/>
  <c r="I77" i="18"/>
  <c r="J77" i="18"/>
  <c r="I78" i="18"/>
  <c r="J78" i="18"/>
  <c r="I79" i="18"/>
  <c r="J79" i="18"/>
  <c r="I80" i="18"/>
  <c r="J80" i="18"/>
  <c r="I81" i="18"/>
  <c r="J81" i="18"/>
  <c r="I82" i="18"/>
  <c r="J82" i="18"/>
  <c r="I83" i="18"/>
  <c r="Q17" i="18" s="1"/>
  <c r="J83" i="18"/>
  <c r="R17" i="18" s="1"/>
  <c r="I84" i="18"/>
  <c r="J84" i="18"/>
  <c r="I85" i="18"/>
  <c r="J85" i="18"/>
  <c r="I86" i="18"/>
  <c r="J86" i="18"/>
  <c r="I87" i="18"/>
  <c r="J87" i="18"/>
  <c r="I88" i="18"/>
  <c r="J88" i="18"/>
  <c r="I89" i="18"/>
  <c r="J89" i="18"/>
  <c r="I90" i="18"/>
  <c r="Q18" i="18" s="1"/>
  <c r="J90" i="18"/>
  <c r="I91" i="18"/>
  <c r="J91" i="18"/>
  <c r="I92" i="18"/>
  <c r="J92" i="18"/>
  <c r="I93" i="18"/>
  <c r="J93" i="18"/>
  <c r="I94" i="18"/>
  <c r="J94" i="18"/>
  <c r="I95" i="18"/>
  <c r="J95" i="18"/>
  <c r="I96" i="18"/>
  <c r="J96" i="18"/>
  <c r="I97" i="18"/>
  <c r="Q19" i="18" s="1"/>
  <c r="J97" i="18"/>
  <c r="R19" i="18" s="1"/>
  <c r="I98" i="18"/>
  <c r="J98" i="18"/>
  <c r="I99" i="18"/>
  <c r="J99" i="18"/>
  <c r="I100" i="18"/>
  <c r="J100" i="18"/>
  <c r="I101" i="18"/>
  <c r="J101" i="18"/>
  <c r="I102" i="18"/>
  <c r="J102" i="18"/>
  <c r="I103" i="18"/>
  <c r="J103" i="18"/>
  <c r="I104" i="18"/>
  <c r="J104" i="18"/>
  <c r="R20" i="18" s="1"/>
  <c r="I105" i="18"/>
  <c r="J105" i="18"/>
  <c r="I106" i="18"/>
  <c r="J106" i="18"/>
  <c r="I107" i="18"/>
  <c r="J107" i="18"/>
  <c r="I108" i="18"/>
  <c r="J108" i="18"/>
  <c r="I109" i="18"/>
  <c r="J109" i="18"/>
  <c r="I110" i="18"/>
  <c r="J110" i="18"/>
  <c r="I111" i="18"/>
  <c r="Q21" i="18" s="1"/>
  <c r="J111" i="18"/>
  <c r="R21" i="18" s="1"/>
  <c r="I112" i="18"/>
  <c r="J112" i="18"/>
  <c r="I113" i="18"/>
  <c r="J113" i="18"/>
  <c r="I114" i="18"/>
  <c r="J114" i="18"/>
  <c r="I115" i="18"/>
  <c r="J115" i="18"/>
  <c r="I116" i="18"/>
  <c r="J116" i="18"/>
  <c r="I117" i="18"/>
  <c r="J117" i="18"/>
  <c r="I118" i="18"/>
  <c r="Q22" i="18" s="1"/>
  <c r="J118" i="18"/>
  <c r="R22" i="18" s="1"/>
  <c r="I119" i="18"/>
  <c r="J119" i="18"/>
  <c r="I120" i="18"/>
  <c r="J120" i="18"/>
  <c r="I121" i="18"/>
  <c r="J121" i="18"/>
  <c r="I122" i="18"/>
  <c r="J122" i="18"/>
  <c r="I123" i="18"/>
  <c r="J123" i="18"/>
  <c r="I124" i="18"/>
  <c r="J124" i="18"/>
  <c r="I125" i="18"/>
  <c r="Q23" i="18" s="1"/>
  <c r="J125" i="18"/>
  <c r="R23" i="18" s="1"/>
  <c r="I126" i="18"/>
  <c r="J126" i="18"/>
  <c r="I127" i="18"/>
  <c r="J127" i="18"/>
  <c r="I128" i="18"/>
  <c r="J128" i="18"/>
  <c r="I129" i="18"/>
  <c r="J129" i="18"/>
  <c r="I130" i="18"/>
  <c r="J130" i="18"/>
  <c r="I131" i="18"/>
  <c r="J131" i="18"/>
  <c r="I132" i="18"/>
  <c r="Q24" i="18" s="1"/>
  <c r="J132" i="18"/>
  <c r="R24" i="18" s="1"/>
  <c r="I133" i="18"/>
  <c r="J133" i="18"/>
  <c r="I134" i="18"/>
  <c r="J134" i="18"/>
  <c r="I135" i="18"/>
  <c r="J135" i="18"/>
  <c r="I136" i="18"/>
  <c r="J136" i="18"/>
  <c r="I137" i="18"/>
  <c r="J137" i="18"/>
  <c r="I138" i="18"/>
  <c r="J138" i="18"/>
  <c r="I139" i="18"/>
  <c r="Q25" i="18" s="1"/>
  <c r="J139" i="18"/>
  <c r="R25" i="18" s="1"/>
  <c r="I140" i="18"/>
  <c r="J140" i="18"/>
  <c r="I141" i="18"/>
  <c r="J141" i="18"/>
  <c r="I142" i="18"/>
  <c r="J142" i="18"/>
  <c r="I143" i="18"/>
  <c r="J143" i="18"/>
  <c r="I144" i="18"/>
  <c r="J144" i="18"/>
  <c r="I145" i="18"/>
  <c r="J145" i="18"/>
  <c r="I146" i="18"/>
  <c r="Q26" i="18" s="1"/>
  <c r="J146" i="18"/>
  <c r="R26" i="18" s="1"/>
  <c r="I147" i="18"/>
  <c r="J147" i="18"/>
  <c r="I148" i="18"/>
  <c r="J148" i="18"/>
  <c r="I149" i="18"/>
  <c r="J149" i="18"/>
  <c r="I150" i="18"/>
  <c r="J150" i="18"/>
  <c r="I151" i="18"/>
  <c r="J151" i="18"/>
  <c r="I152" i="18"/>
  <c r="J152" i="18"/>
  <c r="I153" i="18"/>
  <c r="Q27" i="18" s="1"/>
  <c r="J153" i="18"/>
  <c r="I154" i="18"/>
  <c r="J154" i="18"/>
  <c r="I155" i="18"/>
  <c r="J155" i="18"/>
  <c r="I156" i="18"/>
  <c r="J156" i="18"/>
  <c r="I157" i="18"/>
  <c r="J157" i="18"/>
  <c r="I158" i="18"/>
  <c r="J158" i="18"/>
  <c r="I159" i="18"/>
  <c r="J159" i="18"/>
  <c r="I160" i="18"/>
  <c r="Q28" i="18" s="1"/>
  <c r="J160" i="18"/>
  <c r="R28" i="18" s="1"/>
  <c r="I161" i="18"/>
  <c r="J161" i="18"/>
  <c r="I162" i="18"/>
  <c r="J162" i="18"/>
  <c r="I163" i="18"/>
  <c r="J163" i="18"/>
  <c r="I164" i="18"/>
  <c r="J164" i="18"/>
  <c r="I165" i="18"/>
  <c r="J165" i="18"/>
  <c r="I166" i="18"/>
  <c r="J166" i="18"/>
  <c r="I167" i="18"/>
  <c r="Q29" i="18" s="1"/>
  <c r="J167" i="18"/>
  <c r="R29" i="18" s="1"/>
  <c r="I168" i="18"/>
  <c r="J168" i="18"/>
  <c r="I169" i="18"/>
  <c r="J169" i="18"/>
  <c r="I170" i="18"/>
  <c r="J170" i="18"/>
  <c r="I171" i="18"/>
  <c r="J171" i="18"/>
  <c r="I172" i="18"/>
  <c r="J172" i="18"/>
  <c r="I173" i="18"/>
  <c r="J173" i="18"/>
  <c r="I174" i="18"/>
  <c r="Q30" i="18" s="1"/>
  <c r="J174" i="18"/>
  <c r="R30" i="18" s="1"/>
  <c r="I175" i="18"/>
  <c r="J175" i="18"/>
  <c r="I176" i="18"/>
  <c r="J176" i="18"/>
  <c r="I177" i="18"/>
  <c r="J177" i="18"/>
  <c r="I178" i="18"/>
  <c r="J178" i="18"/>
  <c r="I179" i="18"/>
  <c r="J179" i="18"/>
  <c r="I180" i="18"/>
  <c r="J180" i="18"/>
  <c r="I181" i="18"/>
  <c r="Q31" i="18" s="1"/>
  <c r="J181" i="18"/>
  <c r="R31" i="18" s="1"/>
  <c r="I182" i="18"/>
  <c r="J182" i="18"/>
  <c r="I183" i="18"/>
  <c r="J183" i="18"/>
  <c r="I184" i="18"/>
  <c r="J184" i="18"/>
  <c r="I185" i="18"/>
  <c r="J185" i="18"/>
  <c r="I186" i="18"/>
  <c r="J186" i="18"/>
  <c r="I187" i="18"/>
  <c r="J187" i="18"/>
  <c r="I188" i="18"/>
  <c r="Q32" i="18" s="1"/>
  <c r="J188" i="18"/>
  <c r="R32" i="18" s="1"/>
  <c r="I189" i="18"/>
  <c r="J189" i="18"/>
  <c r="I190" i="18"/>
  <c r="J190" i="18"/>
  <c r="I191" i="18"/>
  <c r="J191" i="18"/>
  <c r="I192" i="18"/>
  <c r="J192" i="18"/>
  <c r="I193" i="18"/>
  <c r="J193" i="18"/>
  <c r="I194" i="18"/>
  <c r="J194" i="18"/>
  <c r="I195" i="18"/>
  <c r="J195" i="18"/>
  <c r="R33" i="18" s="1"/>
  <c r="I196" i="18"/>
  <c r="J196" i="18"/>
  <c r="I197" i="18"/>
  <c r="J197" i="18"/>
  <c r="I198" i="18"/>
  <c r="J198" i="18"/>
  <c r="I199" i="18"/>
  <c r="J199" i="18"/>
  <c r="I200" i="18"/>
  <c r="J200" i="18"/>
  <c r="I201" i="18"/>
  <c r="J201" i="18"/>
  <c r="I202" i="18"/>
  <c r="Q34" i="18" s="1"/>
  <c r="J202" i="18"/>
  <c r="I203" i="18"/>
  <c r="J203" i="18"/>
  <c r="I204" i="18"/>
  <c r="J204" i="18"/>
  <c r="I205" i="18"/>
  <c r="J205" i="18"/>
  <c r="I206" i="18"/>
  <c r="J206" i="18"/>
  <c r="I207" i="18"/>
  <c r="J207" i="18"/>
  <c r="I208" i="18"/>
  <c r="J208" i="18"/>
  <c r="I209" i="18"/>
  <c r="Q35" i="18" s="1"/>
  <c r="J209" i="18"/>
  <c r="R35" i="18" s="1"/>
  <c r="I210" i="18"/>
  <c r="J210" i="18"/>
  <c r="I211" i="18"/>
  <c r="J211" i="18"/>
  <c r="I212" i="18"/>
  <c r="J212" i="18"/>
  <c r="I213" i="18"/>
  <c r="J213" i="18"/>
  <c r="I214" i="18"/>
  <c r="J214" i="18"/>
  <c r="I215" i="18"/>
  <c r="J215" i="18"/>
  <c r="I216" i="18"/>
  <c r="Q36" i="18" s="1"/>
  <c r="J216" i="18"/>
  <c r="R36" i="18" s="1"/>
  <c r="I217" i="18"/>
  <c r="J217" i="18"/>
  <c r="I218" i="18"/>
  <c r="J218" i="18"/>
  <c r="I219" i="18"/>
  <c r="J219" i="18"/>
  <c r="I220" i="18"/>
  <c r="J220" i="18"/>
  <c r="I221" i="18"/>
  <c r="J221" i="18"/>
  <c r="I222" i="18"/>
  <c r="J222" i="18"/>
  <c r="I223" i="18"/>
  <c r="Q37" i="18" s="1"/>
  <c r="J223" i="18"/>
  <c r="R37" i="18" s="1"/>
  <c r="I224" i="18"/>
  <c r="J224" i="18"/>
  <c r="I225" i="18"/>
  <c r="J225" i="18"/>
  <c r="I226" i="18"/>
  <c r="J226" i="18"/>
  <c r="I227" i="18"/>
  <c r="J227" i="18"/>
  <c r="I228" i="18"/>
  <c r="J228" i="18"/>
  <c r="I229" i="18"/>
  <c r="J229" i="18"/>
  <c r="I230" i="18"/>
  <c r="Q38" i="18" s="1"/>
  <c r="J230" i="18"/>
  <c r="R38" i="18" s="1"/>
  <c r="I231" i="18"/>
  <c r="J231" i="18"/>
  <c r="I232" i="18"/>
  <c r="J232" i="18"/>
  <c r="I233" i="18"/>
  <c r="J233" i="18"/>
  <c r="I234" i="18"/>
  <c r="J234" i="18"/>
  <c r="I235" i="18"/>
  <c r="J235" i="18"/>
  <c r="I236" i="18"/>
  <c r="J236" i="18"/>
  <c r="I237" i="18"/>
  <c r="Q39" i="18" s="1"/>
  <c r="J237" i="18"/>
  <c r="R39" i="18" s="1"/>
  <c r="I238" i="18"/>
  <c r="J238" i="18"/>
  <c r="I239" i="18"/>
  <c r="J239" i="18"/>
  <c r="I240" i="18"/>
  <c r="J240" i="18"/>
  <c r="I241" i="18"/>
  <c r="J241" i="18"/>
  <c r="I242" i="18"/>
  <c r="J242" i="18"/>
  <c r="I243" i="18"/>
  <c r="J243" i="18"/>
  <c r="I244" i="18"/>
  <c r="Q40" i="18" s="1"/>
  <c r="J244" i="18"/>
  <c r="R40" i="18" s="1"/>
  <c r="I245" i="18"/>
  <c r="J245" i="18"/>
  <c r="I246" i="18"/>
  <c r="J246" i="18"/>
  <c r="I247" i="18"/>
  <c r="J247" i="18"/>
  <c r="I248" i="18"/>
  <c r="J248" i="18"/>
  <c r="I249" i="18"/>
  <c r="J249" i="18"/>
  <c r="I250" i="18"/>
  <c r="J250" i="18"/>
  <c r="I251" i="18"/>
  <c r="Q41" i="18" s="1"/>
  <c r="J251" i="18"/>
  <c r="R41" i="18" s="1"/>
  <c r="I252" i="18"/>
  <c r="J252" i="18"/>
  <c r="I253" i="18"/>
  <c r="J253" i="18"/>
  <c r="I254" i="18"/>
  <c r="J254" i="18"/>
  <c r="I255" i="18"/>
  <c r="J255" i="18"/>
  <c r="I256" i="18"/>
  <c r="J256" i="18"/>
  <c r="I257" i="18"/>
  <c r="J257" i="18"/>
  <c r="I258" i="18"/>
  <c r="Q42" i="18" s="1"/>
  <c r="J258" i="18"/>
  <c r="R42" i="18" s="1"/>
  <c r="I259" i="18"/>
  <c r="J259" i="18"/>
  <c r="I260" i="18"/>
  <c r="J260" i="18"/>
  <c r="I261" i="18"/>
  <c r="J261" i="18"/>
  <c r="I262" i="18"/>
  <c r="J262" i="18"/>
  <c r="I263" i="18"/>
  <c r="J263" i="18"/>
  <c r="I264" i="18"/>
  <c r="J264" i="18"/>
  <c r="I265" i="18"/>
  <c r="J265" i="18"/>
  <c r="R43" i="18" s="1"/>
  <c r="I266" i="18"/>
  <c r="J266" i="18"/>
  <c r="I267" i="18"/>
  <c r="J267" i="18"/>
  <c r="I268" i="18"/>
  <c r="J268" i="18"/>
  <c r="I269" i="18"/>
  <c r="J269" i="18"/>
  <c r="I270" i="18"/>
  <c r="J270" i="18"/>
  <c r="I271" i="18"/>
  <c r="J271" i="18"/>
  <c r="I272" i="18"/>
  <c r="Q44" i="18" s="1"/>
  <c r="J272" i="18"/>
  <c r="R44" i="18" s="1"/>
  <c r="I273" i="18"/>
  <c r="J273" i="18"/>
  <c r="I274" i="18"/>
  <c r="J274" i="18"/>
  <c r="I275" i="18"/>
  <c r="J275" i="18"/>
  <c r="I276" i="18"/>
  <c r="J276" i="18"/>
  <c r="I277" i="18"/>
  <c r="J277" i="18"/>
  <c r="I278" i="18"/>
  <c r="J278" i="18"/>
  <c r="I279" i="18"/>
  <c r="Q45" i="18" s="1"/>
  <c r="J279" i="18"/>
  <c r="R45" i="18" s="1"/>
  <c r="I280" i="18"/>
  <c r="J280" i="18"/>
  <c r="I281" i="18"/>
  <c r="J281" i="18"/>
  <c r="I282" i="18"/>
  <c r="J282" i="18"/>
  <c r="I283" i="18"/>
  <c r="J283" i="18"/>
  <c r="I284" i="18"/>
  <c r="J284" i="18"/>
  <c r="I285" i="18"/>
  <c r="J285" i="18"/>
  <c r="I286" i="18"/>
  <c r="Q46" i="18" s="1"/>
  <c r="J286" i="18"/>
  <c r="R46" i="18" s="1"/>
  <c r="I287" i="18"/>
  <c r="J287" i="18"/>
  <c r="I288" i="18"/>
  <c r="J288" i="18"/>
  <c r="I289" i="18"/>
  <c r="J289" i="18"/>
  <c r="I290" i="18"/>
  <c r="J290" i="18"/>
  <c r="I291" i="18"/>
  <c r="J291" i="18"/>
  <c r="I292" i="18"/>
  <c r="J292" i="18"/>
  <c r="I293" i="18"/>
  <c r="J293" i="18"/>
  <c r="I294" i="18"/>
  <c r="J294" i="18"/>
  <c r="I295" i="18"/>
  <c r="J295" i="18"/>
  <c r="R47" i="18" s="1"/>
  <c r="I296" i="18"/>
  <c r="J296" i="18"/>
  <c r="I297" i="18"/>
  <c r="J297" i="18"/>
  <c r="I298" i="18"/>
  <c r="J298" i="18"/>
  <c r="I299" i="18"/>
  <c r="J299" i="18"/>
  <c r="I300" i="18"/>
  <c r="Q48" i="18" s="1"/>
  <c r="J300" i="18"/>
  <c r="I301" i="18"/>
  <c r="J301" i="18"/>
  <c r="I302" i="18"/>
  <c r="J302" i="18"/>
  <c r="I303" i="18"/>
  <c r="J303" i="18"/>
  <c r="I304" i="18"/>
  <c r="J304" i="18"/>
  <c r="I305" i="18"/>
  <c r="J305" i="18"/>
  <c r="I306" i="18"/>
  <c r="J306" i="18"/>
  <c r="I307" i="18"/>
  <c r="J307" i="18"/>
  <c r="R49" i="18" s="1"/>
  <c r="I308" i="18"/>
  <c r="J308" i="18"/>
  <c r="I309" i="18"/>
  <c r="J309" i="18"/>
  <c r="I310" i="18"/>
  <c r="J310" i="18"/>
  <c r="I311" i="18"/>
  <c r="J311" i="18"/>
  <c r="I312" i="18"/>
  <c r="J312" i="18"/>
  <c r="I313" i="18"/>
  <c r="J313" i="18"/>
  <c r="I314" i="18"/>
  <c r="Q50" i="18" s="1"/>
  <c r="J314" i="18"/>
  <c r="I315" i="18"/>
  <c r="J315" i="18"/>
  <c r="I316" i="18"/>
  <c r="J316" i="18"/>
  <c r="I317" i="18"/>
  <c r="J317" i="18"/>
  <c r="I318" i="18"/>
  <c r="J318" i="18"/>
  <c r="I319" i="18"/>
  <c r="J319" i="18"/>
  <c r="I320" i="18"/>
  <c r="J320" i="18"/>
  <c r="I321" i="18"/>
  <c r="Q51" i="18" s="1"/>
  <c r="J321" i="18"/>
  <c r="R51" i="18" s="1"/>
  <c r="I322" i="18"/>
  <c r="J322" i="18"/>
  <c r="I323" i="18"/>
  <c r="J323" i="18"/>
  <c r="I324" i="18"/>
  <c r="J324" i="18"/>
  <c r="I325" i="18"/>
  <c r="J325" i="18"/>
  <c r="I326" i="18"/>
  <c r="J326" i="18"/>
  <c r="I327" i="18"/>
  <c r="J327" i="18"/>
  <c r="I328" i="18"/>
  <c r="Q52" i="18" s="1"/>
  <c r="J328" i="18"/>
  <c r="R52" i="18" s="1"/>
  <c r="I329" i="18"/>
  <c r="J329" i="18"/>
  <c r="I330" i="18"/>
  <c r="J330" i="18"/>
  <c r="I331" i="18"/>
  <c r="J331" i="18"/>
  <c r="I332" i="18"/>
  <c r="J332" i="18"/>
  <c r="I333" i="18"/>
  <c r="J333" i="18"/>
  <c r="I334" i="18"/>
  <c r="J334" i="18"/>
  <c r="I335" i="18"/>
  <c r="Q53" i="18" s="1"/>
  <c r="J335" i="18"/>
  <c r="R53" i="18" s="1"/>
  <c r="I336" i="18"/>
  <c r="J336" i="18"/>
  <c r="I337" i="18"/>
  <c r="J337" i="18"/>
  <c r="I338" i="18"/>
  <c r="J338" i="18"/>
  <c r="I339" i="18"/>
  <c r="J339" i="18"/>
  <c r="I340" i="18"/>
  <c r="J340" i="18"/>
  <c r="I341" i="18"/>
  <c r="J341" i="18"/>
  <c r="I342" i="18"/>
  <c r="Q54" i="18" s="1"/>
  <c r="J342" i="18"/>
  <c r="R54" i="18" s="1"/>
  <c r="I343" i="18"/>
  <c r="J343" i="18"/>
  <c r="I344" i="18"/>
  <c r="J344" i="18"/>
  <c r="I345" i="18"/>
  <c r="J345" i="18"/>
  <c r="I346" i="18"/>
  <c r="J346" i="18"/>
  <c r="I347" i="18"/>
  <c r="J347" i="18"/>
  <c r="I348" i="18"/>
  <c r="J348" i="18"/>
  <c r="I349" i="18"/>
  <c r="Q55" i="18" s="1"/>
  <c r="J349" i="18"/>
  <c r="R55" i="18" s="1"/>
  <c r="I350" i="18"/>
  <c r="J350" i="18"/>
  <c r="I351" i="18"/>
  <c r="J351" i="18"/>
  <c r="I352" i="18"/>
  <c r="J352" i="18"/>
  <c r="I353" i="18"/>
  <c r="J353" i="18"/>
  <c r="I354" i="18"/>
  <c r="J354" i="18"/>
  <c r="I355" i="18"/>
  <c r="J355" i="18"/>
  <c r="I356" i="18"/>
  <c r="Q56" i="18" s="1"/>
  <c r="J356" i="18"/>
  <c r="R56" i="18" s="1"/>
  <c r="I357" i="18"/>
  <c r="J357" i="18"/>
  <c r="I358" i="18"/>
  <c r="J358" i="18"/>
  <c r="I359" i="18"/>
  <c r="J359" i="18"/>
  <c r="I360" i="18"/>
  <c r="J360" i="18"/>
  <c r="I361" i="18"/>
  <c r="J361" i="18"/>
  <c r="I362" i="18"/>
  <c r="J362" i="18"/>
  <c r="I363" i="18"/>
  <c r="Q57" i="18" s="1"/>
  <c r="J363" i="18"/>
  <c r="R57" i="18" s="1"/>
  <c r="I364" i="18"/>
  <c r="J364" i="18"/>
  <c r="I365" i="18"/>
  <c r="J365" i="18"/>
  <c r="I366" i="18"/>
  <c r="J366" i="18"/>
  <c r="I367" i="18"/>
  <c r="J367" i="18"/>
  <c r="I368" i="18"/>
  <c r="J368" i="18"/>
  <c r="I369" i="18"/>
  <c r="J369" i="18"/>
  <c r="I370" i="18"/>
  <c r="Q58" i="18" s="1"/>
  <c r="J370" i="18"/>
  <c r="R58" i="18" s="1"/>
  <c r="I371" i="18"/>
  <c r="J371" i="18"/>
  <c r="I372" i="18"/>
  <c r="J372" i="18"/>
  <c r="I373" i="18"/>
  <c r="J373" i="18"/>
  <c r="I374" i="18"/>
  <c r="J374" i="18"/>
  <c r="I375" i="18"/>
  <c r="J375" i="18"/>
  <c r="I376" i="18"/>
  <c r="J376" i="18"/>
  <c r="I377" i="18"/>
  <c r="J377" i="18"/>
  <c r="R59" i="18" s="1"/>
  <c r="I378" i="18"/>
  <c r="J378" i="18"/>
  <c r="I379" i="18"/>
  <c r="J379" i="18"/>
  <c r="I380" i="18"/>
  <c r="J380" i="18"/>
  <c r="I381" i="18"/>
  <c r="J381" i="18"/>
  <c r="I382" i="18"/>
  <c r="J382" i="18"/>
  <c r="I383" i="18"/>
  <c r="J383" i="18"/>
  <c r="I384" i="18"/>
  <c r="Q60" i="18" s="1"/>
  <c r="J384" i="18"/>
  <c r="R60" i="18" s="1"/>
  <c r="I385" i="18"/>
  <c r="J385" i="18"/>
  <c r="I386" i="18"/>
  <c r="J386" i="18"/>
  <c r="I387" i="18"/>
  <c r="J387" i="18"/>
  <c r="I388" i="18"/>
  <c r="J388" i="18"/>
  <c r="I389" i="18"/>
  <c r="J389" i="18"/>
  <c r="I390" i="18"/>
  <c r="J390" i="18"/>
  <c r="I391" i="18"/>
  <c r="Q61" i="18" s="1"/>
  <c r="J391" i="18"/>
  <c r="R61" i="18" s="1"/>
  <c r="I392" i="18"/>
  <c r="J392" i="18"/>
  <c r="I393" i="18"/>
  <c r="J393" i="18"/>
  <c r="I394" i="18"/>
  <c r="J394" i="18"/>
  <c r="I395" i="18"/>
  <c r="J395" i="18"/>
  <c r="I396" i="18"/>
  <c r="J396" i="18"/>
  <c r="I397" i="18"/>
  <c r="J397" i="18"/>
  <c r="I398" i="18"/>
  <c r="Q62" i="18" s="1"/>
  <c r="J398" i="18"/>
  <c r="R62" i="18" s="1"/>
  <c r="I399" i="18"/>
  <c r="J399" i="18"/>
  <c r="I400" i="18"/>
  <c r="J400" i="18"/>
  <c r="I401" i="18"/>
  <c r="J401" i="18"/>
  <c r="I402" i="18"/>
  <c r="J402" i="18"/>
  <c r="I403" i="18"/>
  <c r="J403" i="18"/>
  <c r="I404" i="18"/>
  <c r="J404" i="18"/>
  <c r="I405" i="18"/>
  <c r="Q63" i="18" s="1"/>
  <c r="J405" i="18"/>
  <c r="R63" i="18" s="1"/>
  <c r="I406" i="18"/>
  <c r="J406" i="18"/>
  <c r="I407" i="18"/>
  <c r="J407" i="18"/>
  <c r="I408" i="18"/>
  <c r="J408" i="18"/>
  <c r="I409" i="18"/>
  <c r="J409" i="18"/>
  <c r="I410" i="18"/>
  <c r="J410" i="18"/>
  <c r="I411" i="18"/>
  <c r="J411" i="18"/>
  <c r="I412" i="18"/>
  <c r="Q64" i="18" s="1"/>
  <c r="J412" i="18"/>
  <c r="I413" i="18"/>
  <c r="J413" i="18"/>
  <c r="I414" i="18"/>
  <c r="J414" i="18"/>
  <c r="I415" i="18"/>
  <c r="J415" i="18"/>
  <c r="I416" i="18"/>
  <c r="J416" i="18"/>
  <c r="I417" i="18"/>
  <c r="J417" i="18"/>
  <c r="I418" i="18"/>
  <c r="J418" i="18"/>
  <c r="I419" i="18"/>
  <c r="Q65" i="18" s="1"/>
  <c r="J419" i="18"/>
  <c r="R65" i="18" s="1"/>
  <c r="I420" i="18"/>
  <c r="J420" i="18"/>
  <c r="I421" i="18"/>
  <c r="J421" i="18"/>
  <c r="I422" i="18"/>
  <c r="J422" i="18"/>
  <c r="I423" i="18"/>
  <c r="J423" i="18"/>
  <c r="I424" i="18"/>
  <c r="J424" i="18"/>
  <c r="I425" i="18"/>
  <c r="J425" i="18"/>
  <c r="I426" i="18"/>
  <c r="Q66" i="18" s="1"/>
  <c r="J426" i="18"/>
  <c r="R66" i="18" s="1"/>
  <c r="I427" i="18"/>
  <c r="J427" i="18"/>
  <c r="I428" i="18"/>
  <c r="J428" i="18"/>
  <c r="I429" i="18"/>
  <c r="J429" i="18"/>
  <c r="I430" i="18"/>
  <c r="J430" i="18"/>
  <c r="I431" i="18"/>
  <c r="J431" i="18"/>
  <c r="I432" i="18"/>
  <c r="J432" i="18"/>
  <c r="I433" i="18"/>
  <c r="Q67" i="18" s="1"/>
  <c r="J433" i="18"/>
  <c r="R67" i="18" s="1"/>
  <c r="I434" i="18"/>
  <c r="J434" i="18"/>
  <c r="I435" i="18"/>
  <c r="J435" i="18"/>
  <c r="I436" i="18"/>
  <c r="J436" i="18"/>
  <c r="I437" i="18"/>
  <c r="J437" i="18"/>
  <c r="I438" i="18"/>
  <c r="J438" i="18"/>
  <c r="I439" i="18"/>
  <c r="J439" i="18"/>
  <c r="I440" i="18"/>
  <c r="J440" i="18"/>
  <c r="R68" i="18" s="1"/>
  <c r="I441" i="18"/>
  <c r="J441" i="18"/>
  <c r="I442" i="18"/>
  <c r="J442" i="18"/>
  <c r="I443" i="18"/>
  <c r="J443" i="18"/>
  <c r="I444" i="18"/>
  <c r="J444" i="18"/>
  <c r="I445" i="18"/>
  <c r="J445" i="18"/>
  <c r="I446" i="18"/>
  <c r="J446" i="18"/>
  <c r="I447" i="18"/>
  <c r="Q69" i="18" s="1"/>
  <c r="J447" i="18"/>
  <c r="R69" i="18" s="1"/>
  <c r="I448" i="18"/>
  <c r="J448" i="18"/>
  <c r="I449" i="18"/>
  <c r="J449" i="18"/>
  <c r="I450" i="18"/>
  <c r="J450" i="18"/>
  <c r="I451" i="18"/>
  <c r="J451" i="18"/>
  <c r="I452" i="18"/>
  <c r="J452" i="18"/>
  <c r="I453" i="18"/>
  <c r="J453" i="18"/>
  <c r="I454" i="18"/>
  <c r="Q70" i="18" s="1"/>
  <c r="J454" i="18"/>
  <c r="I455" i="18"/>
  <c r="J455" i="18"/>
  <c r="I456" i="18"/>
  <c r="J456" i="18"/>
  <c r="I457" i="18"/>
  <c r="J457" i="18"/>
  <c r="I458" i="18"/>
  <c r="J458" i="18"/>
  <c r="I459" i="18"/>
  <c r="J459" i="18"/>
  <c r="I460" i="18"/>
  <c r="J460" i="18"/>
  <c r="I461" i="18"/>
  <c r="Q71" i="18" s="1"/>
  <c r="J461" i="18"/>
  <c r="I462" i="18"/>
  <c r="J462" i="18"/>
  <c r="I463" i="18"/>
  <c r="J463" i="18"/>
  <c r="I464" i="18"/>
  <c r="J464" i="18"/>
  <c r="I465" i="18"/>
  <c r="J465" i="18"/>
  <c r="I466" i="18"/>
  <c r="J466" i="18"/>
  <c r="I467" i="18"/>
  <c r="J467" i="18"/>
  <c r="I468" i="18"/>
  <c r="Q72" i="18" s="1"/>
  <c r="J468" i="18"/>
  <c r="R72" i="18" s="1"/>
  <c r="I469" i="18"/>
  <c r="J469" i="18"/>
  <c r="I470" i="18"/>
  <c r="J470" i="18"/>
  <c r="I471" i="18"/>
  <c r="J471" i="18"/>
  <c r="I472" i="18"/>
  <c r="J472" i="18"/>
  <c r="I473" i="18"/>
  <c r="J473" i="18"/>
  <c r="I474" i="18"/>
  <c r="J474" i="18"/>
  <c r="I475" i="18"/>
  <c r="Q73" i="18" s="1"/>
  <c r="J475" i="18"/>
  <c r="I476" i="18"/>
  <c r="J476" i="18"/>
  <c r="I477" i="18"/>
  <c r="J477" i="18"/>
  <c r="I478" i="18"/>
  <c r="J478" i="18"/>
  <c r="I479" i="18"/>
  <c r="J479" i="18"/>
  <c r="I480" i="18"/>
  <c r="J480" i="18"/>
  <c r="I481" i="18"/>
  <c r="J481" i="18"/>
  <c r="I482" i="18"/>
  <c r="Q74" i="18" s="1"/>
  <c r="J482" i="18"/>
  <c r="R74" i="18" s="1"/>
  <c r="I483" i="18"/>
  <c r="J483" i="18"/>
  <c r="I484" i="18"/>
  <c r="J484" i="18"/>
  <c r="I485" i="18"/>
  <c r="J485" i="18"/>
  <c r="I486" i="18"/>
  <c r="J486" i="18"/>
  <c r="I487" i="18"/>
  <c r="J487" i="18"/>
  <c r="I488" i="18"/>
  <c r="J488" i="18"/>
  <c r="I489" i="18"/>
  <c r="J489" i="18"/>
  <c r="I490" i="18"/>
  <c r="J490" i="18"/>
  <c r="I491" i="18"/>
  <c r="J491" i="18"/>
  <c r="I492" i="18"/>
  <c r="J492" i="18"/>
  <c r="I493" i="18"/>
  <c r="J493" i="18"/>
  <c r="I494" i="18"/>
  <c r="J494" i="18"/>
  <c r="I495" i="18"/>
  <c r="J495" i="18"/>
  <c r="I496" i="18"/>
  <c r="J496" i="18"/>
  <c r="I497" i="18"/>
  <c r="Q76" i="18" s="1"/>
  <c r="J497" i="18"/>
  <c r="I498" i="18"/>
  <c r="J498" i="18"/>
  <c r="I499" i="18"/>
  <c r="J499" i="18"/>
  <c r="I500" i="18"/>
  <c r="J500" i="18"/>
  <c r="I501" i="18"/>
  <c r="J501" i="18"/>
  <c r="I502" i="18"/>
  <c r="J502" i="18"/>
  <c r="I503" i="18"/>
  <c r="Q77" i="18" s="1"/>
  <c r="J503" i="18"/>
  <c r="R77" i="18" s="1"/>
  <c r="I504" i="18"/>
  <c r="J504" i="18"/>
  <c r="I505" i="18"/>
  <c r="J505" i="18"/>
  <c r="I506" i="18"/>
  <c r="J506" i="18"/>
  <c r="I507" i="18"/>
  <c r="J507" i="18"/>
  <c r="I508" i="18"/>
  <c r="J508" i="18"/>
  <c r="I509" i="18"/>
  <c r="J509" i="18"/>
  <c r="I510" i="18"/>
  <c r="Q78" i="18" s="1"/>
  <c r="J510" i="18"/>
  <c r="R78" i="18" s="1"/>
  <c r="I511" i="18"/>
  <c r="J511" i="18"/>
  <c r="I512" i="18"/>
  <c r="J512" i="18"/>
  <c r="I513" i="18"/>
  <c r="J513" i="18"/>
  <c r="I514" i="18"/>
  <c r="J514" i="18"/>
  <c r="I515" i="18"/>
  <c r="J515" i="18"/>
  <c r="I516" i="18"/>
  <c r="J516" i="18"/>
  <c r="I517" i="18"/>
  <c r="Q79" i="18" s="1"/>
  <c r="J517" i="18"/>
  <c r="R79" i="18" s="1"/>
  <c r="I518" i="18"/>
  <c r="J518" i="18"/>
  <c r="I519" i="18"/>
  <c r="J519" i="18"/>
  <c r="I520" i="18"/>
  <c r="J520" i="18"/>
  <c r="I521" i="18"/>
  <c r="J521" i="18"/>
  <c r="I522" i="18"/>
  <c r="J522" i="18"/>
  <c r="I523" i="18"/>
  <c r="J523" i="18"/>
  <c r="I524" i="18"/>
  <c r="J524" i="18"/>
  <c r="R80" i="18" s="1"/>
  <c r="I525" i="18"/>
  <c r="J525" i="18"/>
  <c r="I526" i="18"/>
  <c r="J526" i="18"/>
  <c r="I527" i="18"/>
  <c r="J527" i="18"/>
  <c r="I528" i="18"/>
  <c r="J528" i="18"/>
  <c r="I529" i="18"/>
  <c r="J529" i="18"/>
  <c r="I530" i="18"/>
  <c r="J530" i="18"/>
  <c r="I531" i="18"/>
  <c r="J531" i="18"/>
  <c r="I532" i="18"/>
  <c r="J532" i="18"/>
  <c r="I533" i="18"/>
  <c r="J533" i="18"/>
  <c r="I534" i="18"/>
  <c r="J534" i="18"/>
  <c r="I535" i="18"/>
  <c r="J535" i="18"/>
  <c r="I536" i="18"/>
  <c r="J536" i="18"/>
  <c r="I537" i="18"/>
  <c r="J537" i="18"/>
  <c r="I538" i="18"/>
  <c r="Q82" i="18" s="1"/>
  <c r="J538" i="18"/>
  <c r="R82" i="18" s="1"/>
  <c r="I539" i="18"/>
  <c r="J539" i="18"/>
  <c r="I540" i="18"/>
  <c r="J540" i="18"/>
  <c r="I541" i="18"/>
  <c r="J541" i="18"/>
  <c r="I542" i="18"/>
  <c r="J542" i="18"/>
  <c r="I543" i="18"/>
  <c r="J543" i="18"/>
  <c r="I544" i="18"/>
  <c r="J544" i="18"/>
  <c r="I545" i="18"/>
  <c r="Q83" i="18" s="1"/>
  <c r="J545" i="18"/>
  <c r="R83" i="18" s="1"/>
  <c r="I546" i="18"/>
  <c r="J546" i="18"/>
  <c r="I547" i="18"/>
  <c r="J547" i="18"/>
  <c r="I548" i="18"/>
  <c r="J548" i="18"/>
  <c r="I549" i="18"/>
  <c r="J549" i="18"/>
  <c r="I550" i="18"/>
  <c r="J550" i="18"/>
  <c r="I551" i="18"/>
  <c r="J551" i="18"/>
  <c r="I552" i="18"/>
  <c r="J552" i="18"/>
  <c r="I553" i="18"/>
  <c r="Q84" i="18" s="1"/>
  <c r="J553" i="18"/>
  <c r="R84" i="18" s="1"/>
  <c r="I554" i="18"/>
  <c r="J554" i="18"/>
  <c r="I555" i="18"/>
  <c r="J555" i="18"/>
  <c r="I556" i="18"/>
  <c r="J556" i="18"/>
  <c r="I557" i="18"/>
  <c r="J557" i="18"/>
  <c r="I558" i="18"/>
  <c r="J558" i="18"/>
  <c r="I559" i="18"/>
  <c r="Q85" i="18" s="1"/>
  <c r="J559" i="18"/>
  <c r="R85" i="18" s="1"/>
  <c r="I560" i="18"/>
  <c r="J560" i="18"/>
  <c r="I561" i="18"/>
  <c r="J561" i="18"/>
  <c r="I562" i="18"/>
  <c r="J562" i="18"/>
  <c r="I563" i="18"/>
  <c r="J563" i="18"/>
  <c r="I564" i="18"/>
  <c r="J564" i="18"/>
  <c r="I565" i="18"/>
  <c r="J565" i="18"/>
  <c r="I566" i="18"/>
  <c r="Q86" i="18" s="1"/>
  <c r="J566" i="18"/>
  <c r="R86" i="18" s="1"/>
  <c r="I567" i="18"/>
  <c r="J567" i="18"/>
  <c r="I568" i="18"/>
  <c r="J568" i="18"/>
  <c r="I569" i="18"/>
  <c r="J569" i="18"/>
  <c r="I570" i="18"/>
  <c r="J570" i="18"/>
  <c r="I571" i="18"/>
  <c r="J571" i="18"/>
  <c r="I572" i="18"/>
  <c r="J572" i="18"/>
  <c r="I573" i="18"/>
  <c r="Q87" i="18" s="1"/>
  <c r="J573" i="18"/>
  <c r="R87" i="18" s="1"/>
  <c r="I574" i="18"/>
  <c r="J574" i="18"/>
  <c r="I575" i="18"/>
  <c r="J575" i="18"/>
  <c r="I576" i="18"/>
  <c r="J576" i="18"/>
  <c r="I577" i="18"/>
  <c r="J577" i="18"/>
  <c r="I578" i="18"/>
  <c r="J578" i="18"/>
  <c r="I579" i="18"/>
  <c r="J579" i="18"/>
  <c r="I580" i="18"/>
  <c r="Q88" i="18" s="1"/>
  <c r="J580" i="18"/>
  <c r="R88" i="18" s="1"/>
  <c r="I581" i="18"/>
  <c r="J581" i="18"/>
  <c r="I582" i="18"/>
  <c r="J582" i="18"/>
  <c r="I583" i="18"/>
  <c r="J583" i="18"/>
  <c r="I584" i="18"/>
  <c r="J584" i="18"/>
  <c r="I585" i="18"/>
  <c r="J585" i="18"/>
  <c r="I586" i="18"/>
  <c r="J586" i="18"/>
  <c r="I587" i="18"/>
  <c r="J587" i="18"/>
  <c r="R89" i="18" s="1"/>
  <c r="I588" i="18"/>
  <c r="J588" i="18"/>
  <c r="I589" i="18"/>
  <c r="J589" i="18"/>
  <c r="I590" i="18"/>
  <c r="J590" i="18"/>
  <c r="I591" i="18"/>
  <c r="J591" i="18"/>
  <c r="I592" i="18"/>
  <c r="J592" i="18"/>
  <c r="I593" i="18"/>
  <c r="J593" i="18"/>
  <c r="I594" i="18"/>
  <c r="Q90" i="18" s="1"/>
  <c r="J594" i="18"/>
  <c r="R90" i="18" s="1"/>
  <c r="I595" i="18"/>
  <c r="J595" i="18"/>
  <c r="I596" i="18"/>
  <c r="J596" i="18"/>
  <c r="I597" i="18"/>
  <c r="J597" i="18"/>
  <c r="I598" i="18"/>
  <c r="J598" i="18"/>
  <c r="I599" i="18"/>
  <c r="J599" i="18"/>
  <c r="I600" i="18"/>
  <c r="J600" i="18"/>
  <c r="I601" i="18"/>
  <c r="J601" i="18"/>
  <c r="I602" i="18"/>
  <c r="J602" i="18"/>
  <c r="I603" i="18"/>
  <c r="J603" i="18"/>
  <c r="I604" i="18"/>
  <c r="J604" i="18"/>
  <c r="I605" i="18"/>
  <c r="J605" i="18"/>
  <c r="I606" i="18"/>
  <c r="J606" i="18"/>
  <c r="I607" i="18"/>
  <c r="J607" i="18"/>
  <c r="I608" i="18"/>
  <c r="Q92" i="18" s="1"/>
  <c r="J608" i="18"/>
  <c r="R92" i="18" s="1"/>
  <c r="I609" i="18"/>
  <c r="J609" i="18"/>
  <c r="I610" i="18"/>
  <c r="J610" i="18"/>
  <c r="I611" i="18"/>
  <c r="J611" i="18"/>
  <c r="I612" i="18"/>
  <c r="J612" i="18"/>
  <c r="I613" i="18"/>
  <c r="J613" i="18"/>
  <c r="I614" i="18"/>
  <c r="J614" i="18"/>
  <c r="I615" i="18"/>
  <c r="Q93" i="18" s="1"/>
  <c r="J615" i="18"/>
  <c r="I616" i="18"/>
  <c r="J616" i="18"/>
  <c r="I617" i="18"/>
  <c r="J617" i="18"/>
  <c r="I618" i="18"/>
  <c r="J618" i="18"/>
  <c r="I619" i="18"/>
  <c r="J619" i="18"/>
  <c r="I620" i="18"/>
  <c r="J620" i="18"/>
  <c r="I621" i="18"/>
  <c r="J621" i="18"/>
  <c r="I622" i="18"/>
  <c r="J622" i="18"/>
  <c r="R94" i="18" s="1"/>
  <c r="I623" i="18"/>
  <c r="J623" i="18"/>
  <c r="I624" i="18"/>
  <c r="J624" i="18"/>
  <c r="I625" i="18"/>
  <c r="J625" i="18"/>
  <c r="I626" i="18"/>
  <c r="J626" i="18"/>
  <c r="I627" i="18"/>
  <c r="J627" i="18"/>
  <c r="I628" i="18"/>
  <c r="J628" i="18"/>
  <c r="I629" i="18"/>
  <c r="Q95" i="18" s="1"/>
  <c r="J629" i="18"/>
  <c r="R95" i="18" s="1"/>
  <c r="I630" i="18"/>
  <c r="J630" i="18"/>
  <c r="I631" i="18"/>
  <c r="J631" i="18"/>
  <c r="I632" i="18"/>
  <c r="J632" i="18"/>
  <c r="I633" i="18"/>
  <c r="J633" i="18"/>
  <c r="I634" i="18"/>
  <c r="J634" i="18"/>
  <c r="I635" i="18"/>
  <c r="J635" i="18"/>
  <c r="I636" i="18"/>
  <c r="J636" i="18"/>
  <c r="I637" i="18"/>
  <c r="Q96" i="18" s="1"/>
  <c r="J637" i="18"/>
  <c r="R96" i="18" s="1"/>
  <c r="I638" i="18"/>
  <c r="J638" i="18"/>
  <c r="I639" i="18"/>
  <c r="J639" i="18"/>
  <c r="I640" i="18"/>
  <c r="J640" i="18"/>
  <c r="I641" i="18"/>
  <c r="J641" i="18"/>
  <c r="I642" i="18"/>
  <c r="J642" i="18"/>
  <c r="I643" i="18"/>
  <c r="J643" i="18"/>
  <c r="R97" i="18" s="1"/>
  <c r="I644" i="18"/>
  <c r="J644" i="18"/>
  <c r="I645" i="18"/>
  <c r="J645" i="18"/>
  <c r="I646" i="18"/>
  <c r="J646" i="18"/>
  <c r="I647" i="18"/>
  <c r="J647" i="18"/>
  <c r="I648" i="18"/>
  <c r="J648" i="18"/>
  <c r="I649" i="18"/>
  <c r="J649" i="18"/>
  <c r="I650" i="18"/>
  <c r="J650" i="18"/>
  <c r="I651" i="18"/>
  <c r="J651" i="18"/>
  <c r="I652" i="18"/>
  <c r="Q98" i="18" s="1"/>
  <c r="J652" i="18"/>
  <c r="I653" i="18"/>
  <c r="J653" i="18"/>
  <c r="I654" i="18"/>
  <c r="J654" i="18"/>
  <c r="I655" i="18"/>
  <c r="J655" i="18"/>
  <c r="I656" i="18"/>
  <c r="J656" i="18"/>
  <c r="I657" i="18"/>
  <c r="Q99" i="18" s="1"/>
  <c r="J657" i="18"/>
  <c r="R99" i="18" s="1"/>
  <c r="I658" i="18"/>
  <c r="J658" i="18"/>
  <c r="I659" i="18"/>
  <c r="J659" i="18"/>
  <c r="I660" i="18"/>
  <c r="J660" i="18"/>
  <c r="I661" i="18"/>
  <c r="J661" i="18"/>
  <c r="I662" i="18"/>
  <c r="J662" i="18"/>
  <c r="I663" i="18"/>
  <c r="J663" i="18"/>
  <c r="I664" i="18"/>
  <c r="Q100" i="18" s="1"/>
  <c r="J664" i="18"/>
  <c r="R100" i="18" s="1"/>
  <c r="I665" i="18"/>
  <c r="J665" i="18"/>
  <c r="I666" i="18"/>
  <c r="J666" i="18"/>
  <c r="I667" i="18"/>
  <c r="J667" i="18"/>
  <c r="I668" i="18"/>
  <c r="J668" i="18"/>
  <c r="I669" i="18"/>
  <c r="J669" i="18"/>
  <c r="I670" i="18"/>
  <c r="J670" i="18"/>
  <c r="I671" i="18"/>
  <c r="Q101" i="18" s="1"/>
  <c r="J671" i="18"/>
  <c r="R101" i="18" s="1"/>
  <c r="I672" i="18"/>
  <c r="J672" i="18"/>
  <c r="I673" i="18"/>
  <c r="J673" i="18"/>
  <c r="I674" i="18"/>
  <c r="J674" i="18"/>
  <c r="I675" i="18"/>
  <c r="J675" i="18"/>
  <c r="I676" i="18"/>
  <c r="J676" i="18"/>
  <c r="I677" i="18"/>
  <c r="J677" i="18"/>
  <c r="I678" i="18"/>
  <c r="Q102" i="18" s="1"/>
  <c r="J678" i="18"/>
  <c r="R102" i="18" s="1"/>
  <c r="I679" i="18"/>
  <c r="J679" i="18"/>
  <c r="I680" i="18"/>
  <c r="J680" i="18"/>
  <c r="I681" i="18"/>
  <c r="J681" i="18"/>
  <c r="I682" i="18"/>
  <c r="J682" i="18"/>
  <c r="I683" i="18"/>
  <c r="J683" i="18"/>
  <c r="I684" i="18"/>
  <c r="J684" i="18"/>
  <c r="I685" i="18"/>
  <c r="Q103" i="18" s="1"/>
  <c r="J685" i="18"/>
  <c r="R103" i="18" s="1"/>
  <c r="I686" i="18"/>
  <c r="J686" i="18"/>
  <c r="I687" i="18"/>
  <c r="J687" i="18"/>
  <c r="I688" i="18"/>
  <c r="J688" i="18"/>
  <c r="I689" i="18"/>
  <c r="J689" i="18"/>
  <c r="I690" i="18"/>
  <c r="J690" i="18"/>
  <c r="I691" i="18"/>
  <c r="J691" i="18"/>
  <c r="I692" i="18"/>
  <c r="Q104" i="18" s="1"/>
  <c r="J692" i="18"/>
  <c r="R104" i="18" s="1"/>
  <c r="I693" i="18"/>
  <c r="J693" i="18"/>
  <c r="I694" i="18"/>
  <c r="J694" i="18"/>
  <c r="I695" i="18"/>
  <c r="J695" i="18"/>
  <c r="I696" i="18"/>
  <c r="J696" i="18"/>
  <c r="I697" i="18"/>
  <c r="J697" i="18"/>
  <c r="I698" i="18"/>
  <c r="J698" i="18"/>
  <c r="I699" i="18"/>
  <c r="Q105" i="18" s="1"/>
  <c r="J699" i="18"/>
  <c r="R105" i="18" s="1"/>
  <c r="I700" i="18"/>
  <c r="J700" i="18"/>
  <c r="I701" i="18"/>
  <c r="J701" i="18"/>
  <c r="I702" i="18"/>
  <c r="J702" i="18"/>
  <c r="I703" i="18"/>
  <c r="J703" i="18"/>
  <c r="I704" i="18"/>
  <c r="J704" i="18"/>
  <c r="I705" i="18"/>
  <c r="J705" i="18"/>
  <c r="I706" i="18"/>
  <c r="J706" i="18"/>
  <c r="R106" i="18" s="1"/>
  <c r="I707" i="18"/>
  <c r="J707" i="18"/>
  <c r="I708" i="18"/>
  <c r="J708" i="18"/>
  <c r="I709" i="18"/>
  <c r="J709" i="18"/>
  <c r="I710" i="18"/>
  <c r="J710" i="18"/>
  <c r="I711" i="18"/>
  <c r="J711" i="18"/>
  <c r="I712" i="18"/>
  <c r="J712" i="18"/>
  <c r="I713" i="18"/>
  <c r="Q107" i="18" s="1"/>
  <c r="J713" i="18"/>
  <c r="I714" i="18"/>
  <c r="J714" i="18"/>
  <c r="I715" i="18"/>
  <c r="J715" i="18"/>
  <c r="I716" i="18"/>
  <c r="J716" i="18"/>
  <c r="I717" i="18"/>
  <c r="J717" i="18"/>
  <c r="I718" i="18"/>
  <c r="J718" i="18"/>
  <c r="I719" i="18"/>
  <c r="J719" i="18"/>
  <c r="I720" i="18"/>
  <c r="Q108" i="18" s="1"/>
  <c r="J720" i="18"/>
  <c r="I721" i="18"/>
  <c r="J721" i="18"/>
  <c r="I722" i="18"/>
  <c r="J722" i="18"/>
  <c r="I723" i="18"/>
  <c r="J723" i="18"/>
  <c r="I724" i="18"/>
  <c r="J724" i="18"/>
  <c r="I725" i="18"/>
  <c r="J725" i="18"/>
  <c r="I726" i="18"/>
  <c r="J726" i="18"/>
  <c r="I727" i="18"/>
  <c r="Q109" i="18" s="1"/>
  <c r="J727" i="18"/>
  <c r="R109" i="18" s="1"/>
  <c r="I728" i="18"/>
  <c r="J728" i="18"/>
  <c r="I729" i="18"/>
  <c r="J729" i="18"/>
  <c r="I730" i="18"/>
  <c r="J730" i="18"/>
  <c r="I731" i="18"/>
  <c r="J731" i="18"/>
  <c r="I732" i="18"/>
  <c r="J732" i="18"/>
  <c r="I733" i="18"/>
  <c r="J733" i="18"/>
  <c r="I734" i="18"/>
  <c r="Q110" i="18" s="1"/>
  <c r="J734" i="18"/>
  <c r="R110" i="18" s="1"/>
  <c r="I735" i="18"/>
  <c r="J735" i="18"/>
  <c r="I736" i="18"/>
  <c r="J736" i="18"/>
  <c r="I737" i="18"/>
  <c r="J737" i="18"/>
  <c r="I738" i="18"/>
  <c r="J738" i="18"/>
  <c r="I739" i="18"/>
  <c r="J739" i="18"/>
  <c r="I740" i="18"/>
  <c r="J740" i="18"/>
  <c r="I741" i="18"/>
  <c r="Q111" i="18" s="1"/>
  <c r="J741" i="18"/>
  <c r="I742" i="18"/>
  <c r="J742" i="18"/>
  <c r="I743" i="18"/>
  <c r="J743" i="18"/>
  <c r="I744" i="18"/>
  <c r="J744" i="18"/>
  <c r="I745" i="18"/>
  <c r="J745" i="18"/>
  <c r="I746" i="18"/>
  <c r="J746" i="18"/>
  <c r="I747" i="18"/>
  <c r="J747" i="18"/>
  <c r="I748" i="18"/>
  <c r="Q112" i="18" s="1"/>
  <c r="J748" i="18"/>
  <c r="R112" i="18" s="1"/>
  <c r="I749" i="18"/>
  <c r="J749" i="18"/>
  <c r="I750" i="18"/>
  <c r="J750" i="18"/>
  <c r="I751" i="18"/>
  <c r="J751" i="18"/>
  <c r="I752" i="18"/>
  <c r="J752" i="18"/>
  <c r="I753" i="18"/>
  <c r="J753" i="18"/>
  <c r="I754" i="18"/>
  <c r="J754" i="18"/>
  <c r="I755" i="18"/>
  <c r="J755" i="18"/>
  <c r="I756" i="18"/>
  <c r="J756" i="18"/>
  <c r="I757" i="18"/>
  <c r="J757" i="18"/>
  <c r="I758" i="18"/>
  <c r="J758" i="18"/>
  <c r="I759" i="18"/>
  <c r="J759" i="18"/>
  <c r="I760" i="18"/>
  <c r="J760" i="18"/>
  <c r="I761" i="18"/>
  <c r="J761" i="18"/>
  <c r="I762" i="18"/>
  <c r="Q114" i="18" s="1"/>
  <c r="J762" i="18"/>
  <c r="R114" i="18" s="1"/>
  <c r="I763" i="18"/>
  <c r="J763" i="18"/>
  <c r="I764" i="18"/>
  <c r="J764" i="18"/>
  <c r="I765" i="18"/>
  <c r="J765" i="18"/>
  <c r="I766" i="18"/>
  <c r="J766" i="18"/>
  <c r="I767" i="18"/>
  <c r="J767" i="18"/>
  <c r="I768" i="18"/>
  <c r="J768" i="18"/>
  <c r="I769" i="18"/>
  <c r="Q115" i="18" s="1"/>
  <c r="J769" i="18"/>
  <c r="R115" i="18" s="1"/>
  <c r="I770" i="18"/>
  <c r="J770" i="18"/>
  <c r="I771" i="18"/>
  <c r="J771" i="18"/>
  <c r="I772" i="18"/>
  <c r="J772" i="18"/>
  <c r="I773" i="18"/>
  <c r="J773" i="18"/>
  <c r="I774" i="18"/>
  <c r="J774" i="18"/>
  <c r="I775" i="18"/>
  <c r="J775" i="18"/>
  <c r="I776" i="18"/>
  <c r="Q116" i="18" s="1"/>
  <c r="J776" i="18"/>
  <c r="R116" i="18" s="1"/>
  <c r="I777" i="18"/>
  <c r="J777" i="18"/>
  <c r="I778" i="18"/>
  <c r="J778" i="18"/>
  <c r="I779" i="18"/>
  <c r="J779" i="18"/>
  <c r="I780" i="18"/>
  <c r="J780" i="18"/>
  <c r="I781" i="18"/>
  <c r="J781" i="18"/>
  <c r="I782" i="18"/>
  <c r="J782" i="18"/>
  <c r="I783" i="18"/>
  <c r="Q117" i="18" s="1"/>
  <c r="J783" i="18"/>
  <c r="R117" i="18" s="1"/>
  <c r="I784" i="18"/>
  <c r="J784" i="18"/>
  <c r="I785" i="18"/>
  <c r="J785" i="18"/>
  <c r="I786" i="18"/>
  <c r="J786" i="18"/>
  <c r="I787" i="18"/>
  <c r="J787" i="18"/>
  <c r="I788" i="18"/>
  <c r="J788" i="18"/>
  <c r="I789" i="18"/>
  <c r="J789" i="18"/>
  <c r="I790" i="18"/>
  <c r="Q118" i="18" s="1"/>
  <c r="J790" i="18"/>
  <c r="R118" i="18" s="1"/>
  <c r="I791" i="18"/>
  <c r="J791" i="18"/>
  <c r="I792" i="18"/>
  <c r="J792" i="18"/>
  <c r="I793" i="18"/>
  <c r="J793" i="18"/>
  <c r="I794" i="18"/>
  <c r="J794" i="18"/>
  <c r="I795" i="18"/>
  <c r="J795" i="18"/>
  <c r="I796" i="18"/>
  <c r="J796" i="18"/>
  <c r="I797" i="18"/>
  <c r="Q119" i="18" s="1"/>
  <c r="J797" i="18"/>
  <c r="R119" i="18" s="1"/>
  <c r="I798" i="18"/>
  <c r="J798" i="18"/>
  <c r="I799" i="18"/>
  <c r="J799" i="18"/>
  <c r="I800" i="18"/>
  <c r="J800" i="18"/>
  <c r="I801" i="18"/>
  <c r="J801" i="18"/>
  <c r="I802" i="18"/>
  <c r="J802" i="18"/>
  <c r="I803" i="18"/>
  <c r="J803" i="18"/>
  <c r="I804" i="18"/>
  <c r="Q120" i="18" s="1"/>
  <c r="J804" i="18"/>
  <c r="I805" i="18"/>
  <c r="J805" i="18"/>
  <c r="I806" i="18"/>
  <c r="J806" i="18"/>
  <c r="I807" i="18"/>
  <c r="J807" i="18"/>
  <c r="I808" i="18"/>
  <c r="J808" i="18"/>
  <c r="I809" i="18"/>
  <c r="J809" i="18"/>
  <c r="I810" i="18"/>
  <c r="J810" i="18"/>
  <c r="I811" i="18"/>
  <c r="Q121" i="18" s="1"/>
  <c r="J811" i="18"/>
  <c r="R121" i="18" s="1"/>
  <c r="I812" i="18"/>
  <c r="J812" i="18"/>
  <c r="I813" i="18"/>
  <c r="J813" i="18"/>
  <c r="I814" i="18"/>
  <c r="J814" i="18"/>
  <c r="I815" i="18"/>
  <c r="J815" i="18"/>
  <c r="I816" i="18"/>
  <c r="J816" i="18"/>
  <c r="I817" i="18"/>
  <c r="J817" i="18"/>
  <c r="I818" i="18"/>
  <c r="J818" i="18"/>
  <c r="I819" i="18"/>
  <c r="J819" i="18"/>
  <c r="I820" i="18"/>
  <c r="J820" i="18"/>
  <c r="I821" i="18"/>
  <c r="J821" i="18"/>
  <c r="I822" i="18"/>
  <c r="J822" i="18"/>
  <c r="I823" i="18"/>
  <c r="J823" i="18"/>
  <c r="I824" i="18"/>
  <c r="J824" i="18"/>
  <c r="I825" i="18"/>
  <c r="J825" i="18"/>
  <c r="R123" i="18" s="1"/>
  <c r="I826" i="18"/>
  <c r="J826" i="18"/>
  <c r="I827" i="18"/>
  <c r="J827" i="18"/>
  <c r="I828" i="18"/>
  <c r="J828" i="18"/>
  <c r="I829" i="18"/>
  <c r="J829" i="18"/>
  <c r="I830" i="18"/>
  <c r="J830" i="18"/>
  <c r="I831" i="18"/>
  <c r="J831" i="18"/>
  <c r="I832" i="18"/>
  <c r="J832" i="18"/>
  <c r="I833" i="18"/>
  <c r="J833" i="18"/>
  <c r="I834" i="18"/>
  <c r="J834" i="18"/>
  <c r="I835" i="18"/>
  <c r="J835" i="18"/>
  <c r="I836" i="18"/>
  <c r="J836" i="18"/>
  <c r="I837" i="18"/>
  <c r="J837" i="18"/>
  <c r="I838" i="18"/>
  <c r="J838" i="18"/>
  <c r="I839" i="18"/>
  <c r="Q125" i="18" s="1"/>
  <c r="J839" i="18"/>
  <c r="R125" i="18" s="1"/>
  <c r="I840" i="18"/>
  <c r="J840" i="18"/>
  <c r="I841" i="18"/>
  <c r="J841" i="18"/>
  <c r="I842" i="18"/>
  <c r="J842" i="18"/>
  <c r="I843" i="18"/>
  <c r="J843" i="18"/>
  <c r="I844" i="18"/>
  <c r="J844" i="18"/>
  <c r="I845" i="18"/>
  <c r="J845" i="18"/>
  <c r="I846" i="18"/>
  <c r="Q126" i="18" s="1"/>
  <c r="J846" i="18"/>
  <c r="R126" i="18" s="1"/>
  <c r="I847" i="18"/>
  <c r="J847" i="18"/>
  <c r="I848" i="18"/>
  <c r="J848" i="18"/>
  <c r="I849" i="18"/>
  <c r="J849" i="18"/>
  <c r="I850" i="18"/>
  <c r="J850" i="18"/>
  <c r="I851" i="18"/>
  <c r="J851" i="18"/>
  <c r="I852" i="18"/>
  <c r="J852" i="18"/>
  <c r="I853" i="18"/>
  <c r="Q127" i="18" s="1"/>
  <c r="J853" i="18"/>
  <c r="I854" i="18"/>
  <c r="J854" i="18"/>
  <c r="I855" i="18"/>
  <c r="J855" i="18"/>
  <c r="I856" i="18"/>
  <c r="J856" i="18"/>
  <c r="I857" i="18"/>
  <c r="J857" i="18"/>
  <c r="I858" i="18"/>
  <c r="J858" i="18"/>
  <c r="I859" i="18"/>
  <c r="J859" i="18"/>
  <c r="I860" i="18"/>
  <c r="J860" i="18"/>
  <c r="R128" i="18" s="1"/>
  <c r="I861" i="18"/>
  <c r="J861" i="18"/>
  <c r="I862" i="18"/>
  <c r="J862" i="18"/>
  <c r="I863" i="18"/>
  <c r="J863" i="18"/>
  <c r="I864" i="18"/>
  <c r="J864" i="18"/>
  <c r="I865" i="18"/>
  <c r="J865" i="18"/>
  <c r="I866" i="18"/>
  <c r="J866" i="18"/>
  <c r="I867" i="18"/>
  <c r="Q129" i="18" s="1"/>
  <c r="J867" i="18"/>
  <c r="R129" i="18" s="1"/>
  <c r="I868" i="18"/>
  <c r="J868" i="18"/>
  <c r="I869" i="18"/>
  <c r="J869" i="18"/>
  <c r="I870" i="18"/>
  <c r="J870" i="18"/>
  <c r="I871" i="18"/>
  <c r="J871" i="18"/>
  <c r="I872" i="18"/>
  <c r="J872" i="18"/>
  <c r="I873" i="18"/>
  <c r="J873" i="18"/>
  <c r="I874" i="18"/>
  <c r="Q130" i="18" s="1"/>
  <c r="J874" i="18"/>
  <c r="R130" i="18" s="1"/>
  <c r="I875" i="18"/>
  <c r="J875" i="18"/>
  <c r="I876" i="18"/>
  <c r="J876" i="18"/>
  <c r="I877" i="18"/>
  <c r="J877" i="18"/>
  <c r="I878" i="18"/>
  <c r="J878" i="18"/>
  <c r="I879" i="18"/>
  <c r="J879" i="18"/>
  <c r="I880" i="18"/>
  <c r="J880" i="18"/>
  <c r="I881" i="18"/>
  <c r="Q131" i="18" s="1"/>
  <c r="J881" i="18"/>
  <c r="R131" i="18" s="1"/>
  <c r="I882" i="18"/>
  <c r="J882" i="18"/>
  <c r="I883" i="18"/>
  <c r="J883" i="18"/>
  <c r="I884" i="18"/>
  <c r="J884" i="18"/>
  <c r="I885" i="18"/>
  <c r="J885" i="18"/>
  <c r="I886" i="18"/>
  <c r="J886" i="18"/>
  <c r="I887" i="18"/>
  <c r="J887" i="18"/>
  <c r="I888" i="18"/>
  <c r="Q132" i="18" s="1"/>
  <c r="J888" i="18"/>
  <c r="R132" i="18" s="1"/>
  <c r="I889" i="18"/>
  <c r="J889" i="18"/>
  <c r="I890" i="18"/>
  <c r="J890" i="18"/>
  <c r="I891" i="18"/>
  <c r="J891" i="18"/>
  <c r="I892" i="18"/>
  <c r="J892" i="18"/>
  <c r="I893" i="18"/>
  <c r="J893" i="18"/>
  <c r="I894" i="18"/>
  <c r="J894" i="18"/>
  <c r="I895" i="18"/>
  <c r="Q133" i="18" s="1"/>
  <c r="J895" i="18"/>
  <c r="R133" i="18" s="1"/>
  <c r="I896" i="18"/>
  <c r="J896" i="18"/>
  <c r="I897" i="18"/>
  <c r="J897" i="18"/>
  <c r="I898" i="18"/>
  <c r="J898" i="18"/>
  <c r="I899" i="18"/>
  <c r="J899" i="18"/>
  <c r="I900" i="18"/>
  <c r="J900" i="18"/>
  <c r="I901" i="18"/>
  <c r="J901" i="18"/>
  <c r="I902" i="18"/>
  <c r="Q134" i="18" s="1"/>
  <c r="J902" i="18"/>
  <c r="R134" i="18" s="1"/>
  <c r="I903" i="18"/>
  <c r="J903" i="18"/>
  <c r="I904" i="18"/>
  <c r="J904" i="18"/>
  <c r="I905" i="18"/>
  <c r="J905" i="18"/>
  <c r="I906" i="18"/>
  <c r="J906" i="18"/>
  <c r="I907" i="18"/>
  <c r="J907" i="18"/>
  <c r="I908" i="18"/>
  <c r="J908" i="18"/>
  <c r="I909" i="18"/>
  <c r="Q135" i="18" s="1"/>
  <c r="J909" i="18"/>
  <c r="R135" i="18" s="1"/>
  <c r="I910" i="18"/>
  <c r="J910" i="18"/>
  <c r="I911" i="18"/>
  <c r="J911" i="18"/>
  <c r="I912" i="18"/>
  <c r="J912" i="18"/>
  <c r="I913" i="18"/>
  <c r="J913" i="18"/>
  <c r="I914" i="18"/>
  <c r="J914" i="18"/>
  <c r="I915" i="18"/>
  <c r="J915" i="18"/>
  <c r="I916" i="18"/>
  <c r="Q136" i="18" s="1"/>
  <c r="J916" i="18"/>
  <c r="R136" i="18" s="1"/>
  <c r="I917" i="18"/>
  <c r="J917" i="18"/>
  <c r="I918" i="18"/>
  <c r="J918" i="18"/>
  <c r="I919" i="18"/>
  <c r="J919" i="18"/>
  <c r="I920" i="18"/>
  <c r="J920" i="18"/>
  <c r="I921" i="18"/>
  <c r="J921" i="18"/>
  <c r="I922" i="18"/>
  <c r="J922" i="18"/>
  <c r="I923" i="18"/>
  <c r="Q137" i="18" s="1"/>
  <c r="J923" i="18"/>
  <c r="I924" i="18"/>
  <c r="J924" i="18"/>
  <c r="I925" i="18"/>
  <c r="J925" i="18"/>
  <c r="I926" i="18"/>
  <c r="J926" i="18"/>
  <c r="I927" i="18"/>
  <c r="J927" i="18"/>
  <c r="I928" i="18"/>
  <c r="J928" i="18"/>
  <c r="I929" i="18"/>
  <c r="J929" i="18"/>
  <c r="I930" i="18"/>
  <c r="Q138" i="18" s="1"/>
  <c r="J930" i="18"/>
  <c r="R138" i="18" s="1"/>
  <c r="I931" i="18"/>
  <c r="J931" i="18"/>
  <c r="I932" i="18"/>
  <c r="J932" i="18"/>
  <c r="I933" i="18"/>
  <c r="J933" i="18"/>
  <c r="I934" i="18"/>
  <c r="J934" i="18"/>
  <c r="I935" i="18"/>
  <c r="J935" i="18"/>
  <c r="I936" i="18"/>
  <c r="J936" i="18"/>
  <c r="I937" i="18"/>
  <c r="Q139" i="18" s="1"/>
  <c r="J937" i="18"/>
  <c r="I938" i="18"/>
  <c r="J938" i="18"/>
  <c r="I939" i="18"/>
  <c r="J939" i="18"/>
  <c r="I940" i="18"/>
  <c r="J940" i="18"/>
  <c r="I941" i="18"/>
  <c r="J941" i="18"/>
  <c r="I942" i="18"/>
  <c r="J942" i="18"/>
  <c r="I943" i="18"/>
  <c r="J943" i="18"/>
  <c r="I944" i="18"/>
  <c r="Q140" i="18" s="1"/>
  <c r="J944" i="18"/>
  <c r="I945" i="18"/>
  <c r="J945" i="18"/>
  <c r="I946" i="18"/>
  <c r="J946" i="18"/>
  <c r="I947" i="18"/>
  <c r="J947" i="18"/>
  <c r="I948" i="18"/>
  <c r="J948" i="18"/>
  <c r="I949" i="18"/>
  <c r="J949" i="18"/>
  <c r="I950" i="18"/>
  <c r="J950" i="18"/>
  <c r="I951" i="18"/>
  <c r="J951" i="18"/>
  <c r="R141" i="18" s="1"/>
  <c r="I952" i="18"/>
  <c r="J952" i="18"/>
  <c r="I953" i="18"/>
  <c r="J953" i="18"/>
  <c r="I954" i="18"/>
  <c r="J954" i="18"/>
  <c r="I955" i="18"/>
  <c r="J955" i="18"/>
  <c r="I956" i="18"/>
  <c r="J956" i="18"/>
  <c r="I957" i="18"/>
  <c r="J957" i="18"/>
  <c r="I958" i="18"/>
  <c r="Q142" i="18" s="1"/>
  <c r="J958" i="18"/>
  <c r="R142" i="18" s="1"/>
  <c r="I959" i="18"/>
  <c r="J959" i="18"/>
  <c r="I960" i="18"/>
  <c r="J960" i="18"/>
  <c r="I961" i="18"/>
  <c r="J961" i="18"/>
  <c r="I962" i="18"/>
  <c r="J962" i="18"/>
  <c r="I963" i="18"/>
  <c r="J963" i="18"/>
  <c r="I964" i="18"/>
  <c r="J964" i="18"/>
  <c r="I965" i="18"/>
  <c r="Q143" i="18" s="1"/>
  <c r="J965" i="18"/>
  <c r="R143" i="18" s="1"/>
  <c r="I966" i="18"/>
  <c r="J966" i="18"/>
  <c r="I967" i="18"/>
  <c r="J967" i="18"/>
  <c r="I968" i="18"/>
  <c r="J968" i="18"/>
  <c r="I969" i="18"/>
  <c r="J969" i="18"/>
  <c r="I970" i="18"/>
  <c r="J970" i="18"/>
  <c r="I971" i="18"/>
  <c r="J971" i="18"/>
  <c r="I972" i="18"/>
  <c r="Q144" i="18" s="1"/>
  <c r="J972" i="18"/>
  <c r="I973" i="18"/>
  <c r="J973" i="18"/>
  <c r="I974" i="18"/>
  <c r="J974" i="18"/>
  <c r="I975" i="18"/>
  <c r="J975" i="18"/>
  <c r="I976" i="18"/>
  <c r="J976" i="18"/>
  <c r="I977" i="18"/>
  <c r="J977" i="18"/>
  <c r="I978" i="18"/>
  <c r="J978" i="18"/>
  <c r="I979" i="18"/>
  <c r="J979" i="18"/>
  <c r="R145" i="18" s="1"/>
  <c r="I980" i="18"/>
  <c r="J980" i="18"/>
  <c r="I981" i="18"/>
  <c r="J981" i="18"/>
  <c r="I982" i="18"/>
  <c r="J982" i="18"/>
  <c r="I983" i="18"/>
  <c r="J983" i="18"/>
  <c r="I984" i="18"/>
  <c r="J984" i="18"/>
  <c r="I985" i="18"/>
  <c r="J985" i="18"/>
  <c r="I986" i="18"/>
  <c r="Q146" i="18" s="1"/>
  <c r="J986" i="18"/>
  <c r="I987" i="18"/>
  <c r="J987" i="18"/>
  <c r="I988" i="18"/>
  <c r="J988" i="18"/>
  <c r="I989" i="18"/>
  <c r="J989" i="18"/>
  <c r="I990" i="18"/>
  <c r="J990" i="18"/>
  <c r="I991" i="18"/>
  <c r="J991" i="18"/>
  <c r="I992" i="18"/>
  <c r="J992" i="18"/>
  <c r="I993" i="18"/>
  <c r="Q147" i="18" s="1"/>
  <c r="J993" i="18"/>
  <c r="R147" i="18" s="1"/>
  <c r="I994" i="18"/>
  <c r="J994" i="18"/>
  <c r="I995" i="18"/>
  <c r="J995" i="18"/>
  <c r="I996" i="18"/>
  <c r="J996" i="18"/>
  <c r="I997" i="18"/>
  <c r="J997" i="18"/>
  <c r="I998" i="18"/>
  <c r="J998" i="18"/>
  <c r="I999" i="18"/>
  <c r="J999" i="18"/>
  <c r="I1000" i="18"/>
  <c r="Q148" i="18" s="1"/>
  <c r="J1000" i="18"/>
  <c r="R148" i="18" s="1"/>
  <c r="I1001" i="18"/>
  <c r="J1001" i="18"/>
  <c r="I1002" i="18"/>
  <c r="J1002" i="18"/>
  <c r="I1003" i="18"/>
  <c r="J1003" i="18"/>
  <c r="I1004" i="18"/>
  <c r="J1004" i="18"/>
  <c r="I1005" i="18"/>
  <c r="J1005" i="18"/>
  <c r="I1006" i="18"/>
  <c r="J1006" i="18"/>
  <c r="I1007" i="18"/>
  <c r="Q149" i="18" s="1"/>
  <c r="J1007" i="18"/>
  <c r="R149" i="18" s="1"/>
  <c r="I1008" i="18"/>
  <c r="J1008" i="18"/>
  <c r="I1009" i="18"/>
  <c r="J1009" i="18"/>
  <c r="I1010" i="18"/>
  <c r="J1010" i="18"/>
  <c r="I1011" i="18"/>
  <c r="J1011" i="18"/>
  <c r="I1012" i="18"/>
  <c r="J1012" i="18"/>
  <c r="I1013" i="18"/>
  <c r="J1013" i="18"/>
  <c r="I1014" i="18"/>
  <c r="Q150" i="18" s="1"/>
  <c r="J1014" i="18"/>
  <c r="R150" i="18" s="1"/>
  <c r="I1015" i="18"/>
  <c r="J1015" i="18"/>
  <c r="I1016" i="18"/>
  <c r="J1016" i="18"/>
  <c r="I1017" i="18"/>
  <c r="J1017" i="18"/>
  <c r="I1018" i="18"/>
  <c r="J1018" i="18"/>
  <c r="I1019" i="18"/>
  <c r="J1019" i="18"/>
  <c r="I1020" i="18"/>
  <c r="J1020" i="18"/>
  <c r="I1021" i="18"/>
  <c r="Q151" i="18" s="1"/>
  <c r="J1021" i="18"/>
  <c r="R151" i="18" s="1"/>
  <c r="I1022" i="18"/>
  <c r="J1022" i="18"/>
  <c r="I1023" i="18"/>
  <c r="J1023" i="18"/>
  <c r="I1024" i="18"/>
  <c r="J1024" i="18"/>
  <c r="I1025" i="18"/>
  <c r="J1025" i="18"/>
  <c r="I1026" i="18"/>
  <c r="J1026" i="18"/>
  <c r="I1027" i="18"/>
  <c r="J1027" i="18"/>
  <c r="I1028" i="18"/>
  <c r="J1028" i="18"/>
  <c r="R152" i="18" s="1"/>
  <c r="I1029" i="18"/>
  <c r="J1029" i="18"/>
  <c r="I1030" i="18"/>
  <c r="J1030" i="18"/>
  <c r="I1031" i="18"/>
  <c r="J1031" i="18"/>
  <c r="I1032" i="18"/>
  <c r="J1032" i="18"/>
  <c r="I1033" i="18"/>
  <c r="J1033" i="18"/>
  <c r="I1034" i="18"/>
  <c r="J1034" i="18"/>
  <c r="I1035" i="18"/>
  <c r="J1035" i="18"/>
  <c r="I1036" i="18"/>
  <c r="J1036" i="18"/>
  <c r="I1037" i="18"/>
  <c r="Q153" i="18" s="1"/>
  <c r="J1037" i="18"/>
  <c r="R153" i="18" s="1"/>
  <c r="I1038" i="18"/>
  <c r="J1038" i="18"/>
  <c r="I1039" i="18"/>
  <c r="J1039" i="18"/>
  <c r="I1040" i="18"/>
  <c r="J1040" i="18"/>
  <c r="I1041" i="18"/>
  <c r="J1041" i="18"/>
  <c r="I1042" i="18"/>
  <c r="J1042" i="18"/>
  <c r="R154" i="18" s="1"/>
  <c r="I1043" i="18"/>
  <c r="J1043" i="18"/>
  <c r="I1044" i="18"/>
  <c r="J1044" i="18"/>
  <c r="I1045" i="18"/>
  <c r="J1045" i="18"/>
  <c r="I1046" i="18"/>
  <c r="J1046" i="18"/>
  <c r="I1047" i="18"/>
  <c r="J1047" i="18"/>
  <c r="I1048" i="18"/>
  <c r="J1048" i="18"/>
  <c r="I1049" i="18"/>
  <c r="Q155" i="18" s="1"/>
  <c r="J1049" i="18"/>
  <c r="R155" i="18" s="1"/>
  <c r="I1050" i="18"/>
  <c r="J1050" i="18"/>
  <c r="I1051" i="18"/>
  <c r="J1051" i="18"/>
  <c r="I1052" i="18"/>
  <c r="J1052" i="18"/>
  <c r="I1053" i="18"/>
  <c r="J1053" i="18"/>
  <c r="I1054" i="18"/>
  <c r="J1054" i="18"/>
  <c r="I1055" i="18"/>
  <c r="J1055" i="18"/>
  <c r="I1056" i="18"/>
  <c r="Q156" i="18" s="1"/>
  <c r="J1056" i="18"/>
  <c r="R156" i="18" s="1"/>
  <c r="I1057" i="18"/>
  <c r="J1057" i="18"/>
  <c r="I1058" i="18"/>
  <c r="J1058" i="18"/>
  <c r="I1059" i="18"/>
  <c r="J1059" i="18"/>
  <c r="I1060" i="18"/>
  <c r="J1060" i="18"/>
  <c r="I1061" i="18"/>
  <c r="J1061" i="18"/>
  <c r="I1062" i="18"/>
  <c r="J1062" i="18"/>
  <c r="I1063" i="18"/>
  <c r="Q157" i="18" s="1"/>
  <c r="J1063" i="18"/>
  <c r="R157" i="18" s="1"/>
  <c r="I1064" i="18"/>
  <c r="J1064" i="18"/>
  <c r="I1065" i="18"/>
  <c r="J1065" i="18"/>
  <c r="I1066" i="18"/>
  <c r="J1066" i="18"/>
  <c r="I1067" i="18"/>
  <c r="J1067" i="18"/>
  <c r="I1068" i="18"/>
  <c r="J1068" i="18"/>
  <c r="I1069" i="18"/>
  <c r="J1069" i="18"/>
  <c r="I1070" i="18"/>
  <c r="Q158" i="18" s="1"/>
  <c r="J1070" i="18"/>
  <c r="R158" i="18" s="1"/>
  <c r="I1071" i="18"/>
  <c r="J1071" i="18"/>
  <c r="I1072" i="18"/>
  <c r="J1072" i="18"/>
  <c r="I1073" i="18"/>
  <c r="J1073" i="18"/>
  <c r="I1074" i="18"/>
  <c r="J1074" i="18"/>
  <c r="I1075" i="18"/>
  <c r="J1075" i="18"/>
  <c r="I1076" i="18"/>
  <c r="J1076" i="18"/>
  <c r="I1077" i="18"/>
  <c r="Q159" i="18" s="1"/>
  <c r="J1077" i="18"/>
  <c r="I1078" i="18"/>
  <c r="J1078" i="18"/>
  <c r="I1079" i="18"/>
  <c r="J1079" i="18"/>
  <c r="I1080" i="18"/>
  <c r="J1080" i="18"/>
  <c r="I1081" i="18"/>
  <c r="J1081" i="18"/>
  <c r="I1082" i="18"/>
  <c r="J1082" i="18"/>
  <c r="I1083" i="18"/>
  <c r="J1083" i="18"/>
  <c r="I1084" i="18"/>
  <c r="Q160" i="18" s="1"/>
  <c r="J1084" i="18"/>
  <c r="R160" i="18" s="1"/>
  <c r="I1085" i="18"/>
  <c r="J1085" i="18"/>
  <c r="I1086" i="18"/>
  <c r="J1086" i="18"/>
  <c r="I1087" i="18"/>
  <c r="J1087" i="18"/>
  <c r="I1088" i="18"/>
  <c r="J1088" i="18"/>
  <c r="I1089" i="18"/>
  <c r="J1089" i="18"/>
  <c r="I1090" i="18"/>
  <c r="J1090" i="18"/>
  <c r="I1091" i="18"/>
  <c r="Q161" i="18" s="1"/>
  <c r="J1091" i="18"/>
  <c r="R161" i="18" s="1"/>
  <c r="I1092" i="18"/>
  <c r="J1092" i="18"/>
  <c r="I1093" i="18"/>
  <c r="J1093" i="18"/>
  <c r="I1094" i="18"/>
  <c r="J1094" i="18"/>
  <c r="I1095" i="18"/>
  <c r="J1095" i="18"/>
  <c r="I1096" i="18"/>
  <c r="J1096" i="18"/>
  <c r="I1097" i="18"/>
  <c r="J1097" i="18"/>
  <c r="I1098" i="18"/>
  <c r="Q162" i="18" s="1"/>
  <c r="J1098" i="18"/>
  <c r="R162" i="18" s="1"/>
  <c r="I1099" i="18"/>
  <c r="J1099" i="18"/>
  <c r="I1100" i="18"/>
  <c r="J1100" i="18"/>
  <c r="I1101" i="18"/>
  <c r="J1101" i="18"/>
  <c r="I1102" i="18"/>
  <c r="J1102" i="18"/>
  <c r="I1103" i="18"/>
  <c r="J1103" i="18"/>
  <c r="I1104" i="18"/>
  <c r="J1104" i="18"/>
  <c r="I1105" i="18"/>
  <c r="Q163" i="18" s="1"/>
  <c r="J1105" i="18"/>
  <c r="R163" i="18" s="1"/>
  <c r="I1106" i="18"/>
  <c r="J1106" i="18"/>
  <c r="I1107" i="18"/>
  <c r="J1107" i="18"/>
  <c r="I1108" i="18"/>
  <c r="J1108" i="18"/>
  <c r="I1109" i="18"/>
  <c r="J1109" i="18"/>
  <c r="I1110" i="18"/>
  <c r="J1110" i="18"/>
  <c r="I1111" i="18"/>
  <c r="J1111" i="18"/>
  <c r="I1112" i="18"/>
  <c r="Q164" i="18" s="1"/>
  <c r="J1112" i="18"/>
  <c r="I1113" i="18"/>
  <c r="J1113" i="18"/>
  <c r="I1114" i="18"/>
  <c r="J1114" i="18"/>
  <c r="I1115" i="18"/>
  <c r="J1115" i="18"/>
  <c r="I1116" i="18"/>
  <c r="J1116" i="18"/>
  <c r="I1117" i="18"/>
  <c r="J1117" i="18"/>
  <c r="I1118" i="18"/>
  <c r="J1118" i="18"/>
  <c r="I1119" i="18"/>
  <c r="Q165" i="18" s="1"/>
  <c r="J1119" i="18"/>
  <c r="R165" i="18" s="1"/>
  <c r="I1120" i="18"/>
  <c r="J1120" i="18"/>
  <c r="I1121" i="18"/>
  <c r="J1121" i="18"/>
  <c r="I1122" i="18"/>
  <c r="J1122" i="18"/>
  <c r="I1123" i="18"/>
  <c r="J1123" i="18"/>
  <c r="I1124" i="18"/>
  <c r="J1124" i="18"/>
  <c r="I1125" i="18"/>
  <c r="J1125" i="18"/>
  <c r="I1126" i="18"/>
  <c r="Q166" i="18" s="1"/>
  <c r="J1126" i="18"/>
  <c r="R166" i="18" s="1"/>
  <c r="I1127" i="18"/>
  <c r="J1127" i="18"/>
  <c r="I1128" i="18"/>
  <c r="J1128" i="18"/>
  <c r="I6" i="18"/>
  <c r="Q6" i="18" s="1"/>
  <c r="G1128" i="18"/>
  <c r="G1127" i="18"/>
  <c r="G1126" i="18"/>
  <c r="G1125" i="18"/>
  <c r="G1124" i="18"/>
  <c r="G1123" i="18"/>
  <c r="G1122" i="18"/>
  <c r="G1121" i="18"/>
  <c r="G1120" i="18"/>
  <c r="G1119" i="18"/>
  <c r="G1118" i="18"/>
  <c r="G1117" i="18"/>
  <c r="G1116" i="18"/>
  <c r="G1115" i="18"/>
  <c r="G1114" i="18"/>
  <c r="G1113" i="18"/>
  <c r="G1112" i="18"/>
  <c r="G1111" i="18"/>
  <c r="G1110" i="18"/>
  <c r="G1109" i="18"/>
  <c r="G1108" i="18"/>
  <c r="G1107" i="18"/>
  <c r="G1106" i="18"/>
  <c r="G1105" i="18"/>
  <c r="G1104" i="18"/>
  <c r="G1103" i="18"/>
  <c r="G1102" i="18"/>
  <c r="G1101" i="18"/>
  <c r="G1100" i="18"/>
  <c r="G1099" i="18"/>
  <c r="G1098" i="18"/>
  <c r="G1097" i="18"/>
  <c r="G1096" i="18"/>
  <c r="G1095" i="18"/>
  <c r="G1094" i="18"/>
  <c r="G1093" i="18"/>
  <c r="G1092" i="18"/>
  <c r="G1091" i="18"/>
  <c r="G1090" i="18"/>
  <c r="G1089" i="18"/>
  <c r="G1088" i="18"/>
  <c r="G1087" i="18"/>
  <c r="G1086" i="18"/>
  <c r="G1085" i="18"/>
  <c r="G1084" i="18"/>
  <c r="G1083" i="18"/>
  <c r="G1082" i="18"/>
  <c r="G1081" i="18"/>
  <c r="G1080" i="18"/>
  <c r="G1079" i="18"/>
  <c r="G1078" i="18"/>
  <c r="G1077" i="18"/>
  <c r="G1076" i="18"/>
  <c r="G1075" i="18"/>
  <c r="G1074" i="18"/>
  <c r="G1073" i="18"/>
  <c r="G1072" i="18"/>
  <c r="G1071" i="18"/>
  <c r="G1070" i="18"/>
  <c r="G1069" i="18"/>
  <c r="G1068" i="18"/>
  <c r="G1067" i="18"/>
  <c r="G1066" i="18"/>
  <c r="G1065" i="18"/>
  <c r="G1064" i="18"/>
  <c r="G1063" i="18"/>
  <c r="G1062" i="18"/>
  <c r="G1061" i="18"/>
  <c r="G1060" i="18"/>
  <c r="G1059" i="18"/>
  <c r="G1058" i="18"/>
  <c r="G1057" i="18"/>
  <c r="G1056" i="18"/>
  <c r="G1055" i="18"/>
  <c r="G1054" i="18"/>
  <c r="G1053" i="18"/>
  <c r="G1052" i="18"/>
  <c r="G1051" i="18"/>
  <c r="G1050" i="18"/>
  <c r="G1049" i="18"/>
  <c r="G1048" i="18"/>
  <c r="G1047" i="18"/>
  <c r="G1046" i="18"/>
  <c r="G1045" i="18"/>
  <c r="G1044" i="18"/>
  <c r="G1043" i="18"/>
  <c r="G1042" i="18"/>
  <c r="G1041" i="18"/>
  <c r="G1040" i="18"/>
  <c r="G1039" i="18"/>
  <c r="G1038" i="18"/>
  <c r="G1037" i="18"/>
  <c r="G1036" i="18"/>
  <c r="G1035" i="18"/>
  <c r="G1034" i="18"/>
  <c r="G1033" i="18"/>
  <c r="G1032" i="18"/>
  <c r="G1031" i="18"/>
  <c r="G1030" i="18"/>
  <c r="G1029" i="18"/>
  <c r="G1028" i="18"/>
  <c r="G1027" i="18"/>
  <c r="G1026" i="18"/>
  <c r="G1025" i="18"/>
  <c r="G1024" i="18"/>
  <c r="G1023" i="18"/>
  <c r="G1022" i="18"/>
  <c r="G1021" i="18"/>
  <c r="G1020" i="18"/>
  <c r="G1019" i="18"/>
  <c r="G1018" i="18"/>
  <c r="G1017" i="18"/>
  <c r="G1016" i="18"/>
  <c r="G1015" i="18"/>
  <c r="G1014" i="18"/>
  <c r="G1013" i="18"/>
  <c r="G1012" i="18"/>
  <c r="G1011" i="18"/>
  <c r="G1010" i="18"/>
  <c r="G1009" i="18"/>
  <c r="G1008" i="18"/>
  <c r="G1007" i="18"/>
  <c r="G1006" i="18"/>
  <c r="G1005" i="18"/>
  <c r="G1004" i="18"/>
  <c r="G1003" i="18"/>
  <c r="G1002" i="18"/>
  <c r="G1001" i="18"/>
  <c r="G1000" i="18"/>
  <c r="G999" i="18"/>
  <c r="G998" i="18"/>
  <c r="G997" i="18"/>
  <c r="G996" i="18"/>
  <c r="G995" i="18"/>
  <c r="G994" i="18"/>
  <c r="G993" i="18"/>
  <c r="G992" i="18"/>
  <c r="G991" i="18"/>
  <c r="G990" i="18"/>
  <c r="G989" i="18"/>
  <c r="G988" i="18"/>
  <c r="G987" i="18"/>
  <c r="G986" i="18"/>
  <c r="G985" i="18"/>
  <c r="G984" i="18"/>
  <c r="G983" i="18"/>
  <c r="G982" i="18"/>
  <c r="G981" i="18"/>
  <c r="G980" i="18"/>
  <c r="G979" i="18"/>
  <c r="G978" i="18"/>
  <c r="G977" i="18"/>
  <c r="G976" i="18"/>
  <c r="G975" i="18"/>
  <c r="G974" i="18"/>
  <c r="G973" i="18"/>
  <c r="G972" i="18"/>
  <c r="G971" i="18"/>
  <c r="G970" i="18"/>
  <c r="G969" i="18"/>
  <c r="G968" i="18"/>
  <c r="G967" i="18"/>
  <c r="G966" i="18"/>
  <c r="G965" i="18"/>
  <c r="G964" i="18"/>
  <c r="G963" i="18"/>
  <c r="G962" i="18"/>
  <c r="G961" i="18"/>
  <c r="G960" i="18"/>
  <c r="G959" i="18"/>
  <c r="G958" i="18"/>
  <c r="G957" i="18"/>
  <c r="G956" i="18"/>
  <c r="G955" i="18"/>
  <c r="G954" i="18"/>
  <c r="G953" i="18"/>
  <c r="G952" i="18"/>
  <c r="G951" i="18"/>
  <c r="G950" i="18"/>
  <c r="G949" i="18"/>
  <c r="G948" i="18"/>
  <c r="G947" i="18"/>
  <c r="G946" i="18"/>
  <c r="G945" i="18"/>
  <c r="G944" i="18"/>
  <c r="G943" i="18"/>
  <c r="G942" i="18"/>
  <c r="G941" i="18"/>
  <c r="G940" i="18"/>
  <c r="G939" i="18"/>
  <c r="G938" i="18"/>
  <c r="G937" i="18"/>
  <c r="G936" i="18"/>
  <c r="G935" i="18"/>
  <c r="G934" i="18"/>
  <c r="G933" i="18"/>
  <c r="G932" i="18"/>
  <c r="G931" i="18"/>
  <c r="G930" i="18"/>
  <c r="G929" i="18"/>
  <c r="G928" i="18"/>
  <c r="G927" i="18"/>
  <c r="G926" i="18"/>
  <c r="G925" i="18"/>
  <c r="G924" i="18"/>
  <c r="G923" i="18"/>
  <c r="G922" i="18"/>
  <c r="G921" i="18"/>
  <c r="G920" i="18"/>
  <c r="G919" i="18"/>
  <c r="G918" i="18"/>
  <c r="G917" i="18"/>
  <c r="G916" i="18"/>
  <c r="G915" i="18"/>
  <c r="G914" i="18"/>
  <c r="G913" i="18"/>
  <c r="G912" i="18"/>
  <c r="G911" i="18"/>
  <c r="G910" i="18"/>
  <c r="G909" i="18"/>
  <c r="G908" i="18"/>
  <c r="G907" i="18"/>
  <c r="G906" i="18"/>
  <c r="G905" i="18"/>
  <c r="G904" i="18"/>
  <c r="G903" i="18"/>
  <c r="G902" i="18"/>
  <c r="G901" i="18"/>
  <c r="G900" i="18"/>
  <c r="G899" i="18"/>
  <c r="G898" i="18"/>
  <c r="G897" i="18"/>
  <c r="G896" i="18"/>
  <c r="G895" i="18"/>
  <c r="G894" i="18"/>
  <c r="G893" i="18"/>
  <c r="G892" i="18"/>
  <c r="G891" i="18"/>
  <c r="G890" i="18"/>
  <c r="G889" i="18"/>
  <c r="G888" i="18"/>
  <c r="G887" i="18"/>
  <c r="G886" i="18"/>
  <c r="G885" i="18"/>
  <c r="G884" i="18"/>
  <c r="G883" i="18"/>
  <c r="G882" i="18"/>
  <c r="G881" i="18"/>
  <c r="G880" i="18"/>
  <c r="G879" i="18"/>
  <c r="G878" i="18"/>
  <c r="G877" i="18"/>
  <c r="G876" i="18"/>
  <c r="G875" i="18"/>
  <c r="G874" i="18"/>
  <c r="G873" i="18"/>
  <c r="G872" i="18"/>
  <c r="G871" i="18"/>
  <c r="G870" i="18"/>
  <c r="G869" i="18"/>
  <c r="G868" i="18"/>
  <c r="G867" i="18"/>
  <c r="G866" i="18"/>
  <c r="G865" i="18"/>
  <c r="G864" i="18"/>
  <c r="G863" i="18"/>
  <c r="G862" i="18"/>
  <c r="G861" i="18"/>
  <c r="G860" i="18"/>
  <c r="G859" i="18"/>
  <c r="G858" i="18"/>
  <c r="G857" i="18"/>
  <c r="G856" i="18"/>
  <c r="G855" i="18"/>
  <c r="G854" i="18"/>
  <c r="G853" i="18"/>
  <c r="G852" i="18"/>
  <c r="G851" i="18"/>
  <c r="G850" i="18"/>
  <c r="G849" i="18"/>
  <c r="G848" i="18"/>
  <c r="G847" i="18"/>
  <c r="G846" i="18"/>
  <c r="G845" i="18"/>
  <c r="G844" i="18"/>
  <c r="G843" i="18"/>
  <c r="G842" i="18"/>
  <c r="G841" i="18"/>
  <c r="G840" i="18"/>
  <c r="G839" i="18"/>
  <c r="G838" i="18"/>
  <c r="G837" i="18"/>
  <c r="G836" i="18"/>
  <c r="G835" i="18"/>
  <c r="G834" i="18"/>
  <c r="G833" i="18"/>
  <c r="G832" i="18"/>
  <c r="G831" i="18"/>
  <c r="G830" i="18"/>
  <c r="G829" i="18"/>
  <c r="G828" i="18"/>
  <c r="G827" i="18"/>
  <c r="G826" i="18"/>
  <c r="G825" i="18"/>
  <c r="G824" i="18"/>
  <c r="G823" i="18"/>
  <c r="G822" i="18"/>
  <c r="G821" i="18"/>
  <c r="G820" i="18"/>
  <c r="G819" i="18"/>
  <c r="G818" i="18"/>
  <c r="G817" i="18"/>
  <c r="G816" i="18"/>
  <c r="G815" i="18"/>
  <c r="G814" i="18"/>
  <c r="G813" i="18"/>
  <c r="G812" i="18"/>
  <c r="G811" i="18"/>
  <c r="G810" i="18"/>
  <c r="G809" i="18"/>
  <c r="G808" i="18"/>
  <c r="G807" i="18"/>
  <c r="G806" i="18"/>
  <c r="G805" i="18"/>
  <c r="R120" i="18"/>
  <c r="G804" i="18"/>
  <c r="G803" i="18"/>
  <c r="G802" i="18"/>
  <c r="G801" i="18"/>
  <c r="G800" i="18"/>
  <c r="G799" i="18"/>
  <c r="G798" i="18"/>
  <c r="G797" i="18"/>
  <c r="G796" i="18"/>
  <c r="G795" i="18"/>
  <c r="G794" i="18"/>
  <c r="G793" i="18"/>
  <c r="G792" i="18"/>
  <c r="G791" i="18"/>
  <c r="G790" i="18"/>
  <c r="G789" i="18"/>
  <c r="G788" i="18"/>
  <c r="G787" i="18"/>
  <c r="G786" i="18"/>
  <c r="G785" i="18"/>
  <c r="G784" i="18"/>
  <c r="G783" i="18"/>
  <c r="G782" i="18"/>
  <c r="G781" i="18"/>
  <c r="G780" i="18"/>
  <c r="G779" i="18"/>
  <c r="G778" i="18"/>
  <c r="G777" i="18"/>
  <c r="G776" i="18"/>
  <c r="G775" i="18"/>
  <c r="G774" i="18"/>
  <c r="G773" i="18"/>
  <c r="G772" i="18"/>
  <c r="G771" i="18"/>
  <c r="G770" i="18"/>
  <c r="G769" i="18"/>
  <c r="G768" i="18"/>
  <c r="G767" i="18"/>
  <c r="G766" i="18"/>
  <c r="G765" i="18"/>
  <c r="G764" i="18"/>
  <c r="G763" i="18"/>
  <c r="G762" i="18"/>
  <c r="G761" i="18"/>
  <c r="G760" i="18"/>
  <c r="G759" i="18"/>
  <c r="G758" i="18"/>
  <c r="G757" i="18"/>
  <c r="G756" i="18"/>
  <c r="G755" i="18"/>
  <c r="G754" i="18"/>
  <c r="G753" i="18"/>
  <c r="G752" i="18"/>
  <c r="G751" i="18"/>
  <c r="G750" i="18"/>
  <c r="G749" i="18"/>
  <c r="G748" i="18"/>
  <c r="G747" i="18"/>
  <c r="G746" i="18"/>
  <c r="G745" i="18"/>
  <c r="G744" i="18"/>
  <c r="G743" i="18"/>
  <c r="G742" i="18"/>
  <c r="G741" i="18"/>
  <c r="G740" i="18"/>
  <c r="G739" i="18"/>
  <c r="G738" i="18"/>
  <c r="G737" i="18"/>
  <c r="G736" i="18"/>
  <c r="G735" i="18"/>
  <c r="G734" i="18"/>
  <c r="G733" i="18"/>
  <c r="G732" i="18"/>
  <c r="G731" i="18"/>
  <c r="G730" i="18"/>
  <c r="G729" i="18"/>
  <c r="G728" i="18"/>
  <c r="G727" i="18"/>
  <c r="G726" i="18"/>
  <c r="G725" i="18"/>
  <c r="G724" i="18"/>
  <c r="G723" i="18"/>
  <c r="G722" i="18"/>
  <c r="G721" i="18"/>
  <c r="G720" i="18"/>
  <c r="G719" i="18"/>
  <c r="G718" i="18"/>
  <c r="G717" i="18"/>
  <c r="G716" i="18"/>
  <c r="G715" i="18"/>
  <c r="G714" i="18"/>
  <c r="G713" i="18"/>
  <c r="G712" i="18"/>
  <c r="G711" i="18"/>
  <c r="G710" i="18"/>
  <c r="G709" i="18"/>
  <c r="G708" i="18"/>
  <c r="G707" i="18"/>
  <c r="G706" i="18"/>
  <c r="G705" i="18"/>
  <c r="G704" i="18"/>
  <c r="G703" i="18"/>
  <c r="G702" i="18"/>
  <c r="G701" i="18"/>
  <c r="G700" i="18"/>
  <c r="G699" i="18"/>
  <c r="G698" i="18"/>
  <c r="G697" i="18"/>
  <c r="G696" i="18"/>
  <c r="G695" i="18"/>
  <c r="G694" i="18"/>
  <c r="G693" i="18"/>
  <c r="G692" i="18"/>
  <c r="G691" i="18"/>
  <c r="G690" i="18"/>
  <c r="G689" i="18"/>
  <c r="G688" i="18"/>
  <c r="G687" i="18"/>
  <c r="G686" i="18"/>
  <c r="G685" i="18"/>
  <c r="G684" i="18"/>
  <c r="G683" i="18"/>
  <c r="G682" i="18"/>
  <c r="G681" i="18"/>
  <c r="G680" i="18"/>
  <c r="G679" i="18"/>
  <c r="G678" i="18"/>
  <c r="G677" i="18"/>
  <c r="G676" i="18"/>
  <c r="G675" i="18"/>
  <c r="G674" i="18"/>
  <c r="G673" i="18"/>
  <c r="G672" i="18"/>
  <c r="G671" i="18"/>
  <c r="G670" i="18"/>
  <c r="G669" i="18"/>
  <c r="G668" i="18"/>
  <c r="G667" i="18"/>
  <c r="G666" i="18"/>
  <c r="G665" i="18"/>
  <c r="G664" i="18"/>
  <c r="G663" i="18"/>
  <c r="G662" i="18"/>
  <c r="G661" i="18"/>
  <c r="G660" i="18"/>
  <c r="G659" i="18"/>
  <c r="G658" i="18"/>
  <c r="G657" i="18"/>
  <c r="G656" i="18"/>
  <c r="G655" i="18"/>
  <c r="G654" i="18"/>
  <c r="G653" i="18"/>
  <c r="G652" i="18"/>
  <c r="G651" i="18"/>
  <c r="G650" i="18"/>
  <c r="G649" i="18"/>
  <c r="G648" i="18"/>
  <c r="G647" i="18"/>
  <c r="G646" i="18"/>
  <c r="G645" i="18"/>
  <c r="G644" i="18"/>
  <c r="G643" i="18"/>
  <c r="G642" i="18"/>
  <c r="G641" i="18"/>
  <c r="G640" i="18"/>
  <c r="G639" i="18"/>
  <c r="G638" i="18"/>
  <c r="G637" i="18"/>
  <c r="G636" i="18"/>
  <c r="G635" i="18"/>
  <c r="G634" i="18"/>
  <c r="G633" i="18"/>
  <c r="G632" i="18"/>
  <c r="G631" i="18"/>
  <c r="G630" i="18"/>
  <c r="G629" i="18"/>
  <c r="G628" i="18"/>
  <c r="G627" i="18"/>
  <c r="G626" i="18"/>
  <c r="G625" i="18"/>
  <c r="G624" i="18"/>
  <c r="G623" i="18"/>
  <c r="G622" i="18"/>
  <c r="G621" i="18"/>
  <c r="G620" i="18"/>
  <c r="G619" i="18"/>
  <c r="G618" i="18"/>
  <c r="G617" i="18"/>
  <c r="G616" i="18"/>
  <c r="G615" i="18"/>
  <c r="G614" i="18"/>
  <c r="G613" i="18"/>
  <c r="G612" i="18"/>
  <c r="G611" i="18"/>
  <c r="G610" i="18"/>
  <c r="G609" i="18"/>
  <c r="G608" i="18"/>
  <c r="G607" i="18"/>
  <c r="G606" i="18"/>
  <c r="G605" i="18"/>
  <c r="G604" i="18"/>
  <c r="G603" i="18"/>
  <c r="G602" i="18"/>
  <c r="G601" i="18"/>
  <c r="G600" i="18"/>
  <c r="G599" i="18"/>
  <c r="G598" i="18"/>
  <c r="G597" i="18"/>
  <c r="G596" i="18"/>
  <c r="G595" i="18"/>
  <c r="G594" i="18"/>
  <c r="G593" i="18"/>
  <c r="G592" i="18"/>
  <c r="G591" i="18"/>
  <c r="G590" i="18"/>
  <c r="G589" i="18"/>
  <c r="G588" i="18"/>
  <c r="G587" i="18"/>
  <c r="G586" i="18"/>
  <c r="G585" i="18"/>
  <c r="G584" i="18"/>
  <c r="G583" i="18"/>
  <c r="G582" i="18"/>
  <c r="G581" i="18"/>
  <c r="G580" i="18"/>
  <c r="G579" i="18"/>
  <c r="G578" i="18"/>
  <c r="G577" i="18"/>
  <c r="G576" i="18"/>
  <c r="G575" i="18"/>
  <c r="G574" i="18"/>
  <c r="G573" i="18"/>
  <c r="G572" i="18"/>
  <c r="G571" i="18"/>
  <c r="G570" i="18"/>
  <c r="G569" i="18"/>
  <c r="G568" i="18"/>
  <c r="G567" i="18"/>
  <c r="G566" i="18"/>
  <c r="G565" i="18"/>
  <c r="G564" i="18"/>
  <c r="G563" i="18"/>
  <c r="G562" i="18"/>
  <c r="G561" i="18"/>
  <c r="G560" i="18"/>
  <c r="G559" i="18"/>
  <c r="G558" i="18"/>
  <c r="G557" i="18"/>
  <c r="G556" i="18"/>
  <c r="G555" i="18"/>
  <c r="G554" i="18"/>
  <c r="G553" i="18"/>
  <c r="G552" i="18"/>
  <c r="G551" i="18"/>
  <c r="G550" i="18"/>
  <c r="G549" i="18"/>
  <c r="G548" i="18"/>
  <c r="G547" i="18"/>
  <c r="G546" i="18"/>
  <c r="G545" i="18"/>
  <c r="G544" i="18"/>
  <c r="G543" i="18"/>
  <c r="G542" i="18"/>
  <c r="G541" i="18"/>
  <c r="G540" i="18"/>
  <c r="G539" i="18"/>
  <c r="G538" i="18"/>
  <c r="G537" i="18"/>
  <c r="G536" i="18"/>
  <c r="G535" i="18"/>
  <c r="G534" i="18"/>
  <c r="G533" i="18"/>
  <c r="G532" i="18"/>
  <c r="G531" i="18"/>
  <c r="G530" i="18"/>
  <c r="G529" i="18"/>
  <c r="G528" i="18"/>
  <c r="G527" i="18"/>
  <c r="G526" i="18"/>
  <c r="G525" i="18"/>
  <c r="G524" i="18"/>
  <c r="G523" i="18"/>
  <c r="G522" i="18"/>
  <c r="G521" i="18"/>
  <c r="G520" i="18"/>
  <c r="G519" i="18"/>
  <c r="G518" i="18"/>
  <c r="G517" i="18"/>
  <c r="G516" i="18"/>
  <c r="G515" i="18"/>
  <c r="G514" i="18"/>
  <c r="G513" i="18"/>
  <c r="G512" i="18"/>
  <c r="G511" i="18"/>
  <c r="G510" i="18"/>
  <c r="G509" i="18"/>
  <c r="G508" i="18"/>
  <c r="G507" i="18"/>
  <c r="G506" i="18"/>
  <c r="G505" i="18"/>
  <c r="G504" i="18"/>
  <c r="G503" i="18"/>
  <c r="G502" i="18"/>
  <c r="G501" i="18"/>
  <c r="G500" i="18"/>
  <c r="G499" i="18"/>
  <c r="G498" i="18"/>
  <c r="G497" i="18"/>
  <c r="G496" i="18"/>
  <c r="G495" i="18"/>
  <c r="G494" i="18"/>
  <c r="G493" i="18"/>
  <c r="G492" i="18"/>
  <c r="G491" i="18"/>
  <c r="G490" i="18"/>
  <c r="G489" i="18"/>
  <c r="G488" i="18"/>
  <c r="G487" i="18"/>
  <c r="G486" i="18"/>
  <c r="G485" i="18"/>
  <c r="G484" i="18"/>
  <c r="G483" i="18"/>
  <c r="G482" i="18"/>
  <c r="G481" i="18"/>
  <c r="G480" i="18"/>
  <c r="G479" i="18"/>
  <c r="G478" i="18"/>
  <c r="G477" i="18"/>
  <c r="G476" i="18"/>
  <c r="G475" i="18"/>
  <c r="G474" i="18"/>
  <c r="G473" i="18"/>
  <c r="G472" i="18"/>
  <c r="G471" i="18"/>
  <c r="G470" i="18"/>
  <c r="G469" i="18"/>
  <c r="G468" i="18"/>
  <c r="G467" i="18"/>
  <c r="G466" i="18"/>
  <c r="G465" i="18"/>
  <c r="G464" i="18"/>
  <c r="G463" i="18"/>
  <c r="G462" i="18"/>
  <c r="G461" i="18"/>
  <c r="G460" i="18"/>
  <c r="G459" i="18"/>
  <c r="G458" i="18"/>
  <c r="G457" i="18"/>
  <c r="G456" i="18"/>
  <c r="G455" i="18"/>
  <c r="G454" i="18"/>
  <c r="G453" i="18"/>
  <c r="G452" i="18"/>
  <c r="G451" i="18"/>
  <c r="G450" i="18"/>
  <c r="G449" i="18"/>
  <c r="G448" i="18"/>
  <c r="G447" i="18"/>
  <c r="G446" i="18"/>
  <c r="G445" i="18"/>
  <c r="G444" i="18"/>
  <c r="G443" i="18"/>
  <c r="G442" i="18"/>
  <c r="G441" i="18"/>
  <c r="G440" i="18"/>
  <c r="G439" i="18"/>
  <c r="G438" i="18"/>
  <c r="G437" i="18"/>
  <c r="G436" i="18"/>
  <c r="G435" i="18"/>
  <c r="G434" i="18"/>
  <c r="G433" i="18"/>
  <c r="G432" i="18"/>
  <c r="G431" i="18"/>
  <c r="G430" i="18"/>
  <c r="G429" i="18"/>
  <c r="G428" i="18"/>
  <c r="G427" i="18"/>
  <c r="G426" i="18"/>
  <c r="G425" i="18"/>
  <c r="G424" i="18"/>
  <c r="G423" i="18"/>
  <c r="G422" i="18"/>
  <c r="G421" i="18"/>
  <c r="G420" i="18"/>
  <c r="G419" i="18"/>
  <c r="G418" i="18"/>
  <c r="G417" i="18"/>
  <c r="G416" i="18"/>
  <c r="G415" i="18"/>
  <c r="G414" i="18"/>
  <c r="G413" i="18"/>
  <c r="G412" i="18"/>
  <c r="G411" i="18"/>
  <c r="G410" i="18"/>
  <c r="G409" i="18"/>
  <c r="G408" i="18"/>
  <c r="G407" i="18"/>
  <c r="G406" i="18"/>
  <c r="G405" i="18"/>
  <c r="G404" i="18"/>
  <c r="G403" i="18"/>
  <c r="G402" i="18"/>
  <c r="G401" i="18"/>
  <c r="G400" i="18"/>
  <c r="G399" i="18"/>
  <c r="G398" i="18"/>
  <c r="G397" i="18"/>
  <c r="G396" i="18"/>
  <c r="G395" i="18"/>
  <c r="G394" i="18"/>
  <c r="G393" i="18"/>
  <c r="G392" i="18"/>
  <c r="G391" i="18"/>
  <c r="G390" i="18"/>
  <c r="G389" i="18"/>
  <c r="G388" i="18"/>
  <c r="G387" i="18"/>
  <c r="G386" i="18"/>
  <c r="G385" i="18"/>
  <c r="G384" i="18"/>
  <c r="G383" i="18"/>
  <c r="G382" i="18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60" i="18"/>
  <c r="G359" i="18"/>
  <c r="G358" i="18"/>
  <c r="G357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G312" i="18"/>
  <c r="G311" i="18"/>
  <c r="G310" i="18"/>
  <c r="G309" i="18"/>
  <c r="G308" i="18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G293" i="18"/>
  <c r="G292" i="18"/>
  <c r="G291" i="18"/>
  <c r="G290" i="18"/>
  <c r="G289" i="18"/>
  <c r="G288" i="18"/>
  <c r="G287" i="18"/>
  <c r="G286" i="18"/>
  <c r="G285" i="18"/>
  <c r="G284" i="18"/>
  <c r="G283" i="18"/>
  <c r="G282" i="18"/>
  <c r="G281" i="18"/>
  <c r="G280" i="18"/>
  <c r="G279" i="18"/>
  <c r="G278" i="18"/>
  <c r="G277" i="18"/>
  <c r="G276" i="18"/>
  <c r="G275" i="18"/>
  <c r="G274" i="18"/>
  <c r="G273" i="18"/>
  <c r="G272" i="18"/>
  <c r="G271" i="18"/>
  <c r="G270" i="18"/>
  <c r="G269" i="18"/>
  <c r="G268" i="18"/>
  <c r="G267" i="18"/>
  <c r="G266" i="18"/>
  <c r="G265" i="18"/>
  <c r="G264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G249" i="18"/>
  <c r="G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R164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Q97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R81" i="18"/>
  <c r="G81" i="18"/>
  <c r="G80" i="18"/>
  <c r="G79" i="18"/>
  <c r="G78" i="18"/>
  <c r="G77" i="18"/>
  <c r="G76" i="18"/>
  <c r="Q75" i="18"/>
  <c r="G75" i="18"/>
  <c r="G74" i="18"/>
  <c r="G73" i="18"/>
  <c r="G72" i="18"/>
  <c r="G71" i="18"/>
  <c r="R70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Q47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Q20" i="18"/>
  <c r="G20" i="18"/>
  <c r="G19" i="18"/>
  <c r="G18" i="18"/>
  <c r="G17" i="18"/>
  <c r="Q16" i="18"/>
  <c r="G16" i="18"/>
  <c r="G15" i="18"/>
  <c r="G14" i="18"/>
  <c r="G13" i="18"/>
  <c r="G12" i="18"/>
  <c r="G11" i="18"/>
  <c r="G10" i="18"/>
  <c r="G9" i="18"/>
  <c r="G8" i="18"/>
  <c r="G7" i="18"/>
  <c r="V6" i="18"/>
  <c r="J6" i="18"/>
  <c r="R6" i="18" s="1"/>
  <c r="G6" i="18"/>
  <c r="Q166" i="17"/>
  <c r="R165" i="17"/>
  <c r="Q165" i="17"/>
  <c r="R164" i="17"/>
  <c r="Q164" i="17"/>
  <c r="R163" i="17"/>
  <c r="J1099" i="17"/>
  <c r="I1099" i="17"/>
  <c r="Q162" i="17" s="1"/>
  <c r="G1099" i="17"/>
  <c r="J1098" i="17"/>
  <c r="I1098" i="17"/>
  <c r="G1098" i="17"/>
  <c r="J1097" i="17"/>
  <c r="I1097" i="17"/>
  <c r="G1097" i="17"/>
  <c r="J1096" i="17"/>
  <c r="I1096" i="17"/>
  <c r="G1096" i="17"/>
  <c r="J1095" i="17"/>
  <c r="I1095" i="17"/>
  <c r="G1095" i="17"/>
  <c r="J1094" i="17"/>
  <c r="I1094" i="17"/>
  <c r="G1094" i="17"/>
  <c r="J1093" i="17"/>
  <c r="I1093" i="17"/>
  <c r="G1093" i="17"/>
  <c r="J1092" i="17"/>
  <c r="I1092" i="17"/>
  <c r="G1092" i="17"/>
  <c r="J1091" i="17"/>
  <c r="R161" i="17" s="1"/>
  <c r="AF161" i="17" s="1"/>
  <c r="AG161" i="17" s="1"/>
  <c r="I1091" i="17"/>
  <c r="Q161" i="17" s="1"/>
  <c r="AD161" i="17" s="1"/>
  <c r="AE161" i="17" s="1"/>
  <c r="G1091" i="17"/>
  <c r="J1090" i="17"/>
  <c r="I1090" i="17"/>
  <c r="G1090" i="17"/>
  <c r="J1089" i="17"/>
  <c r="I1089" i="17"/>
  <c r="G1089" i="17"/>
  <c r="J1088" i="17"/>
  <c r="I1088" i="17"/>
  <c r="G1088" i="17"/>
  <c r="J1087" i="17"/>
  <c r="I1087" i="17"/>
  <c r="G1087" i="17"/>
  <c r="J1086" i="17"/>
  <c r="I1086" i="17"/>
  <c r="G1086" i="17"/>
  <c r="J1085" i="17"/>
  <c r="I1085" i="17"/>
  <c r="G1085" i="17"/>
  <c r="J1084" i="17"/>
  <c r="R160" i="17" s="1"/>
  <c r="I1084" i="17"/>
  <c r="Q160" i="17" s="1"/>
  <c r="G1084" i="17"/>
  <c r="J1083" i="17"/>
  <c r="I1083" i="17"/>
  <c r="G1083" i="17"/>
  <c r="J1082" i="17"/>
  <c r="I1082" i="17"/>
  <c r="G1082" i="17"/>
  <c r="J1081" i="17"/>
  <c r="I1081" i="17"/>
  <c r="G1081" i="17"/>
  <c r="J1080" i="17"/>
  <c r="I1080" i="17"/>
  <c r="G1080" i="17"/>
  <c r="J1079" i="17"/>
  <c r="I1079" i="17"/>
  <c r="G1079" i="17"/>
  <c r="J1078" i="17"/>
  <c r="I1078" i="17"/>
  <c r="G1078" i="17"/>
  <c r="J1077" i="17"/>
  <c r="R159" i="17" s="1"/>
  <c r="AF159" i="17" s="1"/>
  <c r="AG159" i="17" s="1"/>
  <c r="I1077" i="17"/>
  <c r="Q159" i="17" s="1"/>
  <c r="G1077" i="17"/>
  <c r="J1076" i="17"/>
  <c r="I1076" i="17"/>
  <c r="G1076" i="17"/>
  <c r="J1075" i="17"/>
  <c r="I1075" i="17"/>
  <c r="G1075" i="17"/>
  <c r="J1074" i="17"/>
  <c r="I1074" i="17"/>
  <c r="G1074" i="17"/>
  <c r="J1073" i="17"/>
  <c r="I1073" i="17"/>
  <c r="G1073" i="17"/>
  <c r="J1072" i="17"/>
  <c r="I1072" i="17"/>
  <c r="G1072" i="17"/>
  <c r="J1071" i="17"/>
  <c r="I1071" i="17"/>
  <c r="G1071" i="17"/>
  <c r="J1070" i="17"/>
  <c r="R158" i="17" s="1"/>
  <c r="I1070" i="17"/>
  <c r="G1070" i="17"/>
  <c r="J1069" i="17"/>
  <c r="I1069" i="17"/>
  <c r="G1069" i="17"/>
  <c r="J1068" i="17"/>
  <c r="I1068" i="17"/>
  <c r="G1068" i="17"/>
  <c r="J1067" i="17"/>
  <c r="I1067" i="17"/>
  <c r="G1067" i="17"/>
  <c r="J1066" i="17"/>
  <c r="I1066" i="17"/>
  <c r="G1066" i="17"/>
  <c r="J1065" i="17"/>
  <c r="I1065" i="17"/>
  <c r="G1065" i="17"/>
  <c r="J1064" i="17"/>
  <c r="I1064" i="17"/>
  <c r="G1064" i="17"/>
  <c r="J1063" i="17"/>
  <c r="R157" i="17" s="1"/>
  <c r="I1063" i="17"/>
  <c r="Q157" i="17" s="1"/>
  <c r="G1063" i="17"/>
  <c r="J1062" i="17"/>
  <c r="I1062" i="17"/>
  <c r="G1062" i="17"/>
  <c r="J1061" i="17"/>
  <c r="I1061" i="17"/>
  <c r="G1061" i="17"/>
  <c r="J1060" i="17"/>
  <c r="I1060" i="17"/>
  <c r="G1060" i="17"/>
  <c r="J1059" i="17"/>
  <c r="I1059" i="17"/>
  <c r="G1059" i="17"/>
  <c r="J1058" i="17"/>
  <c r="I1058" i="17"/>
  <c r="G1058" i="17"/>
  <c r="J1057" i="17"/>
  <c r="I1057" i="17"/>
  <c r="G1057" i="17"/>
  <c r="J1056" i="17"/>
  <c r="R156" i="17" s="1"/>
  <c r="AF156" i="17" s="1"/>
  <c r="AG156" i="17" s="1"/>
  <c r="I1056" i="17"/>
  <c r="Q156" i="17" s="1"/>
  <c r="AD156" i="17" s="1"/>
  <c r="AE156" i="17" s="1"/>
  <c r="G1056" i="17"/>
  <c r="J1055" i="17"/>
  <c r="I1055" i="17"/>
  <c r="G1055" i="17"/>
  <c r="J1054" i="17"/>
  <c r="I1054" i="17"/>
  <c r="G1054" i="17"/>
  <c r="J1053" i="17"/>
  <c r="I1053" i="17"/>
  <c r="G1053" i="17"/>
  <c r="J1052" i="17"/>
  <c r="I1052" i="17"/>
  <c r="G1052" i="17"/>
  <c r="J1051" i="17"/>
  <c r="I1051" i="17"/>
  <c r="G1051" i="17"/>
  <c r="J1050" i="17"/>
  <c r="I1050" i="17"/>
  <c r="G1050" i="17"/>
  <c r="J1049" i="17"/>
  <c r="R155" i="17" s="1"/>
  <c r="I1049" i="17"/>
  <c r="Q155" i="17" s="1"/>
  <c r="G1049" i="17"/>
  <c r="J1048" i="17"/>
  <c r="I1048" i="17"/>
  <c r="G1048" i="17"/>
  <c r="J1047" i="17"/>
  <c r="I1047" i="17"/>
  <c r="G1047" i="17"/>
  <c r="J1046" i="17"/>
  <c r="I1046" i="17"/>
  <c r="G1046" i="17"/>
  <c r="J1045" i="17"/>
  <c r="I1045" i="17"/>
  <c r="G1045" i="17"/>
  <c r="J1044" i="17"/>
  <c r="I1044" i="17"/>
  <c r="G1044" i="17"/>
  <c r="J1043" i="17"/>
  <c r="I1043" i="17"/>
  <c r="G1043" i="17"/>
  <c r="J1042" i="17"/>
  <c r="R154" i="17" s="1"/>
  <c r="I1042" i="17"/>
  <c r="Q154" i="17" s="1"/>
  <c r="AD154" i="17" s="1"/>
  <c r="AE154" i="17" s="1"/>
  <c r="G1042" i="17"/>
  <c r="J1041" i="17"/>
  <c r="I1041" i="17"/>
  <c r="G1041" i="17"/>
  <c r="J1040" i="17"/>
  <c r="I1040" i="17"/>
  <c r="G1040" i="17"/>
  <c r="J1039" i="17"/>
  <c r="I1039" i="17"/>
  <c r="G1039" i="17"/>
  <c r="J1038" i="17"/>
  <c r="I1038" i="17"/>
  <c r="G1038" i="17"/>
  <c r="J1037" i="17"/>
  <c r="R153" i="17" s="1"/>
  <c r="I1037" i="17"/>
  <c r="Q153" i="17" s="1"/>
  <c r="G1037" i="17"/>
  <c r="J1036" i="17"/>
  <c r="I1036" i="17"/>
  <c r="G1036" i="17"/>
  <c r="J1035" i="17"/>
  <c r="I1035" i="17"/>
  <c r="G1035" i="17"/>
  <c r="J1034" i="17"/>
  <c r="I1034" i="17"/>
  <c r="G1034" i="17"/>
  <c r="J1033" i="17"/>
  <c r="I1033" i="17"/>
  <c r="G1033" i="17"/>
  <c r="J1032" i="17"/>
  <c r="I1032" i="17"/>
  <c r="G1032" i="17"/>
  <c r="J1031" i="17"/>
  <c r="I1031" i="17"/>
  <c r="G1031" i="17"/>
  <c r="J1030" i="17"/>
  <c r="I1030" i="17"/>
  <c r="G1030" i="17"/>
  <c r="J1029" i="17"/>
  <c r="I1029" i="17"/>
  <c r="G1029" i="17"/>
  <c r="J1028" i="17"/>
  <c r="R152" i="17" s="1"/>
  <c r="I1028" i="17"/>
  <c r="Q152" i="17" s="1"/>
  <c r="G1028" i="17"/>
  <c r="J1027" i="17"/>
  <c r="I1027" i="17"/>
  <c r="G1027" i="17"/>
  <c r="J1026" i="17"/>
  <c r="I1026" i="17"/>
  <c r="G1026" i="17"/>
  <c r="J1025" i="17"/>
  <c r="I1025" i="17"/>
  <c r="G1025" i="17"/>
  <c r="J1024" i="17"/>
  <c r="I1024" i="17"/>
  <c r="G1024" i="17"/>
  <c r="J1023" i="17"/>
  <c r="I1023" i="17"/>
  <c r="G1023" i="17"/>
  <c r="J1022" i="17"/>
  <c r="I1022" i="17"/>
  <c r="G1022" i="17"/>
  <c r="J1021" i="17"/>
  <c r="R151" i="17" s="1"/>
  <c r="I1021" i="17"/>
  <c r="G1021" i="17"/>
  <c r="J1020" i="17"/>
  <c r="I1020" i="17"/>
  <c r="G1020" i="17"/>
  <c r="J1019" i="17"/>
  <c r="I1019" i="17"/>
  <c r="G1019" i="17"/>
  <c r="J1018" i="17"/>
  <c r="I1018" i="17"/>
  <c r="G1018" i="17"/>
  <c r="J1017" i="17"/>
  <c r="I1017" i="17"/>
  <c r="G1017" i="17"/>
  <c r="J1016" i="17"/>
  <c r="I1016" i="17"/>
  <c r="G1016" i="17"/>
  <c r="J1015" i="17"/>
  <c r="I1015" i="17"/>
  <c r="G1015" i="17"/>
  <c r="J1014" i="17"/>
  <c r="R150" i="17" s="1"/>
  <c r="I1014" i="17"/>
  <c r="Q150" i="17" s="1"/>
  <c r="G1014" i="17"/>
  <c r="J1013" i="17"/>
  <c r="I1013" i="17"/>
  <c r="G1013" i="17"/>
  <c r="J1012" i="17"/>
  <c r="I1012" i="17"/>
  <c r="G1012" i="17"/>
  <c r="J1011" i="17"/>
  <c r="I1011" i="17"/>
  <c r="G1011" i="17"/>
  <c r="J1010" i="17"/>
  <c r="I1010" i="17"/>
  <c r="G1010" i="17"/>
  <c r="J1009" i="17"/>
  <c r="I1009" i="17"/>
  <c r="G1009" i="17"/>
  <c r="J1008" i="17"/>
  <c r="I1008" i="17"/>
  <c r="G1008" i="17"/>
  <c r="J1007" i="17"/>
  <c r="R149" i="17" s="1"/>
  <c r="I1007" i="17"/>
  <c r="G1007" i="17"/>
  <c r="J1006" i="17"/>
  <c r="I1006" i="17"/>
  <c r="G1006" i="17"/>
  <c r="J1005" i="17"/>
  <c r="I1005" i="17"/>
  <c r="G1005" i="17"/>
  <c r="J1004" i="17"/>
  <c r="I1004" i="17"/>
  <c r="G1004" i="17"/>
  <c r="J1003" i="17"/>
  <c r="I1003" i="17"/>
  <c r="G1003" i="17"/>
  <c r="J1002" i="17"/>
  <c r="I1002" i="17"/>
  <c r="G1002" i="17"/>
  <c r="J1001" i="17"/>
  <c r="I1001" i="17"/>
  <c r="G1001" i="17"/>
  <c r="J1000" i="17"/>
  <c r="R148" i="17" s="1"/>
  <c r="I1000" i="17"/>
  <c r="Q148" i="17" s="1"/>
  <c r="G1000" i="17"/>
  <c r="J999" i="17"/>
  <c r="I999" i="17"/>
  <c r="G999" i="17"/>
  <c r="J998" i="17"/>
  <c r="I998" i="17"/>
  <c r="G998" i="17"/>
  <c r="J997" i="17"/>
  <c r="I997" i="17"/>
  <c r="G997" i="17"/>
  <c r="J996" i="17"/>
  <c r="I996" i="17"/>
  <c r="G996" i="17"/>
  <c r="J995" i="17"/>
  <c r="I995" i="17"/>
  <c r="G995" i="17"/>
  <c r="J994" i="17"/>
  <c r="I994" i="17"/>
  <c r="G994" i="17"/>
  <c r="J993" i="17"/>
  <c r="R147" i="17" s="1"/>
  <c r="I993" i="17"/>
  <c r="Q147" i="17" s="1"/>
  <c r="G993" i="17"/>
  <c r="J992" i="17"/>
  <c r="I992" i="17"/>
  <c r="G992" i="17"/>
  <c r="J991" i="17"/>
  <c r="I991" i="17"/>
  <c r="G991" i="17"/>
  <c r="J990" i="17"/>
  <c r="I990" i="17"/>
  <c r="G990" i="17"/>
  <c r="J989" i="17"/>
  <c r="I989" i="17"/>
  <c r="G989" i="17"/>
  <c r="J988" i="17"/>
  <c r="I988" i="17"/>
  <c r="G988" i="17"/>
  <c r="J987" i="17"/>
  <c r="I987" i="17"/>
  <c r="G987" i="17"/>
  <c r="J986" i="17"/>
  <c r="R146" i="17" s="1"/>
  <c r="I986" i="17"/>
  <c r="G986" i="17"/>
  <c r="J985" i="17"/>
  <c r="I985" i="17"/>
  <c r="G985" i="17"/>
  <c r="J984" i="17"/>
  <c r="I984" i="17"/>
  <c r="G984" i="17"/>
  <c r="J983" i="17"/>
  <c r="I983" i="17"/>
  <c r="G983" i="17"/>
  <c r="J982" i="17"/>
  <c r="I982" i="17"/>
  <c r="G982" i="17"/>
  <c r="J981" i="17"/>
  <c r="I981" i="17"/>
  <c r="G981" i="17"/>
  <c r="J980" i="17"/>
  <c r="I980" i="17"/>
  <c r="G980" i="17"/>
  <c r="J979" i="17"/>
  <c r="R145" i="17" s="1"/>
  <c r="I979" i="17"/>
  <c r="Q145" i="17" s="1"/>
  <c r="G979" i="17"/>
  <c r="J978" i="17"/>
  <c r="I978" i="17"/>
  <c r="G978" i="17"/>
  <c r="J977" i="17"/>
  <c r="I977" i="17"/>
  <c r="G977" i="17"/>
  <c r="J976" i="17"/>
  <c r="I976" i="17"/>
  <c r="G976" i="17"/>
  <c r="J975" i="17"/>
  <c r="I975" i="17"/>
  <c r="G975" i="17"/>
  <c r="J974" i="17"/>
  <c r="I974" i="17"/>
  <c r="G974" i="17"/>
  <c r="J973" i="17"/>
  <c r="I973" i="17"/>
  <c r="G973" i="17"/>
  <c r="J972" i="17"/>
  <c r="I972" i="17"/>
  <c r="Q144" i="17" s="1"/>
  <c r="G972" i="17"/>
  <c r="J971" i="17"/>
  <c r="I971" i="17"/>
  <c r="G971" i="17"/>
  <c r="J970" i="17"/>
  <c r="I970" i="17"/>
  <c r="G970" i="17"/>
  <c r="J969" i="17"/>
  <c r="I969" i="17"/>
  <c r="G969" i="17"/>
  <c r="J968" i="17"/>
  <c r="I968" i="17"/>
  <c r="G968" i="17"/>
  <c r="J967" i="17"/>
  <c r="I967" i="17"/>
  <c r="G967" i="17"/>
  <c r="J966" i="17"/>
  <c r="I966" i="17"/>
  <c r="G966" i="17"/>
  <c r="J965" i="17"/>
  <c r="R143" i="17" s="1"/>
  <c r="I965" i="17"/>
  <c r="Q143" i="17" s="1"/>
  <c r="G965" i="17"/>
  <c r="J964" i="17"/>
  <c r="I964" i="17"/>
  <c r="G964" i="17"/>
  <c r="J963" i="17"/>
  <c r="I963" i="17"/>
  <c r="G963" i="17"/>
  <c r="J962" i="17"/>
  <c r="I962" i="17"/>
  <c r="G962" i="17"/>
  <c r="J961" i="17"/>
  <c r="I961" i="17"/>
  <c r="G961" i="17"/>
  <c r="J960" i="17"/>
  <c r="I960" i="17"/>
  <c r="G960" i="17"/>
  <c r="J959" i="17"/>
  <c r="I959" i="17"/>
  <c r="G959" i="17"/>
  <c r="J958" i="17"/>
  <c r="R142" i="17" s="1"/>
  <c r="I958" i="17"/>
  <c r="G958" i="17"/>
  <c r="J957" i="17"/>
  <c r="I957" i="17"/>
  <c r="G957" i="17"/>
  <c r="J956" i="17"/>
  <c r="I956" i="17"/>
  <c r="G956" i="17"/>
  <c r="J955" i="17"/>
  <c r="I955" i="17"/>
  <c r="G955" i="17"/>
  <c r="J954" i="17"/>
  <c r="I954" i="17"/>
  <c r="G954" i="17"/>
  <c r="J953" i="17"/>
  <c r="I953" i="17"/>
  <c r="G953" i="17"/>
  <c r="J952" i="17"/>
  <c r="I952" i="17"/>
  <c r="G952" i="17"/>
  <c r="J951" i="17"/>
  <c r="R141" i="17" s="1"/>
  <c r="I951" i="17"/>
  <c r="Q141" i="17" s="1"/>
  <c r="G951" i="17"/>
  <c r="J950" i="17"/>
  <c r="I950" i="17"/>
  <c r="G950" i="17"/>
  <c r="J949" i="17"/>
  <c r="I949" i="17"/>
  <c r="G949" i="17"/>
  <c r="J948" i="17"/>
  <c r="I948" i="17"/>
  <c r="G948" i="17"/>
  <c r="J947" i="17"/>
  <c r="I947" i="17"/>
  <c r="G947" i="17"/>
  <c r="J946" i="17"/>
  <c r="I946" i="17"/>
  <c r="G946" i="17"/>
  <c r="J945" i="17"/>
  <c r="I945" i="17"/>
  <c r="G945" i="17"/>
  <c r="J944" i="17"/>
  <c r="R140" i="17" s="1"/>
  <c r="I944" i="17"/>
  <c r="Q140" i="17" s="1"/>
  <c r="G944" i="17"/>
  <c r="J943" i="17"/>
  <c r="I943" i="17"/>
  <c r="G943" i="17"/>
  <c r="J942" i="17"/>
  <c r="I942" i="17"/>
  <c r="G942" i="17"/>
  <c r="J941" i="17"/>
  <c r="I941" i="17"/>
  <c r="G941" i="17"/>
  <c r="J940" i="17"/>
  <c r="I940" i="17"/>
  <c r="G940" i="17"/>
  <c r="J939" i="17"/>
  <c r="I939" i="17"/>
  <c r="G939" i="17"/>
  <c r="J938" i="17"/>
  <c r="I938" i="17"/>
  <c r="G938" i="17"/>
  <c r="J937" i="17"/>
  <c r="R139" i="17" s="1"/>
  <c r="I937" i="17"/>
  <c r="Q139" i="17" s="1"/>
  <c r="G937" i="17"/>
  <c r="J936" i="17"/>
  <c r="I936" i="17"/>
  <c r="G936" i="17"/>
  <c r="J935" i="17"/>
  <c r="I935" i="17"/>
  <c r="G935" i="17"/>
  <c r="J934" i="17"/>
  <c r="I934" i="17"/>
  <c r="G934" i="17"/>
  <c r="J933" i="17"/>
  <c r="I933" i="17"/>
  <c r="G933" i="17"/>
  <c r="J932" i="17"/>
  <c r="I932" i="17"/>
  <c r="G932" i="17"/>
  <c r="J931" i="17"/>
  <c r="I931" i="17"/>
  <c r="G931" i="17"/>
  <c r="J930" i="17"/>
  <c r="I930" i="17"/>
  <c r="G930" i="17"/>
  <c r="J929" i="17"/>
  <c r="I929" i="17"/>
  <c r="G929" i="17"/>
  <c r="J928" i="17"/>
  <c r="I928" i="17"/>
  <c r="G928" i="17"/>
  <c r="J927" i="17"/>
  <c r="I927" i="17"/>
  <c r="G927" i="17"/>
  <c r="J926" i="17"/>
  <c r="I926" i="17"/>
  <c r="G926" i="17"/>
  <c r="J925" i="17"/>
  <c r="I925" i="17"/>
  <c r="G925" i="17"/>
  <c r="J924" i="17"/>
  <c r="I924" i="17"/>
  <c r="G924" i="17"/>
  <c r="J923" i="17"/>
  <c r="R137" i="17" s="1"/>
  <c r="I923" i="17"/>
  <c r="Q137" i="17" s="1"/>
  <c r="G923" i="17"/>
  <c r="J922" i="17"/>
  <c r="I922" i="17"/>
  <c r="G922" i="17"/>
  <c r="J921" i="17"/>
  <c r="I921" i="17"/>
  <c r="G921" i="17"/>
  <c r="J920" i="17"/>
  <c r="I920" i="17"/>
  <c r="G920" i="17"/>
  <c r="J919" i="17"/>
  <c r="I919" i="17"/>
  <c r="G919" i="17"/>
  <c r="J918" i="17"/>
  <c r="I918" i="17"/>
  <c r="G918" i="17"/>
  <c r="J917" i="17"/>
  <c r="I917" i="17"/>
  <c r="G917" i="17"/>
  <c r="J916" i="17"/>
  <c r="I916" i="17"/>
  <c r="Q136" i="17" s="1"/>
  <c r="G916" i="17"/>
  <c r="J915" i="17"/>
  <c r="I915" i="17"/>
  <c r="G915" i="17"/>
  <c r="J914" i="17"/>
  <c r="I914" i="17"/>
  <c r="G914" i="17"/>
  <c r="J913" i="17"/>
  <c r="I913" i="17"/>
  <c r="G913" i="17"/>
  <c r="J912" i="17"/>
  <c r="I912" i="17"/>
  <c r="G912" i="17"/>
  <c r="J911" i="17"/>
  <c r="I911" i="17"/>
  <c r="G911" i="17"/>
  <c r="J910" i="17"/>
  <c r="I910" i="17"/>
  <c r="G910" i="17"/>
  <c r="J909" i="17"/>
  <c r="R135" i="17" s="1"/>
  <c r="I909" i="17"/>
  <c r="Q135" i="17" s="1"/>
  <c r="G909" i="17"/>
  <c r="J908" i="17"/>
  <c r="I908" i="17"/>
  <c r="G908" i="17"/>
  <c r="J907" i="17"/>
  <c r="I907" i="17"/>
  <c r="G907" i="17"/>
  <c r="J906" i="17"/>
  <c r="I906" i="17"/>
  <c r="G906" i="17"/>
  <c r="J905" i="17"/>
  <c r="I905" i="17"/>
  <c r="G905" i="17"/>
  <c r="J904" i="17"/>
  <c r="I904" i="17"/>
  <c r="G904" i="17"/>
  <c r="J903" i="17"/>
  <c r="I903" i="17"/>
  <c r="G903" i="17"/>
  <c r="J902" i="17"/>
  <c r="R134" i="17" s="1"/>
  <c r="I902" i="17"/>
  <c r="Q134" i="17" s="1"/>
  <c r="G902" i="17"/>
  <c r="J901" i="17"/>
  <c r="I901" i="17"/>
  <c r="G901" i="17"/>
  <c r="J900" i="17"/>
  <c r="I900" i="17"/>
  <c r="G900" i="17"/>
  <c r="J899" i="17"/>
  <c r="I899" i="17"/>
  <c r="G899" i="17"/>
  <c r="J898" i="17"/>
  <c r="I898" i="17"/>
  <c r="G898" i="17"/>
  <c r="J897" i="17"/>
  <c r="I897" i="17"/>
  <c r="G897" i="17"/>
  <c r="J896" i="17"/>
  <c r="I896" i="17"/>
  <c r="G896" i="17"/>
  <c r="J895" i="17"/>
  <c r="I895" i="17"/>
  <c r="Q133" i="17" s="1"/>
  <c r="G895" i="17"/>
  <c r="J894" i="17"/>
  <c r="I894" i="17"/>
  <c r="G894" i="17"/>
  <c r="J893" i="17"/>
  <c r="I893" i="17"/>
  <c r="G893" i="17"/>
  <c r="J892" i="17"/>
  <c r="I892" i="17"/>
  <c r="G892" i="17"/>
  <c r="J891" i="17"/>
  <c r="I891" i="17"/>
  <c r="G891" i="17"/>
  <c r="J890" i="17"/>
  <c r="I890" i="17"/>
  <c r="G890" i="17"/>
  <c r="J889" i="17"/>
  <c r="I889" i="17"/>
  <c r="G889" i="17"/>
  <c r="J888" i="17"/>
  <c r="R132" i="17" s="1"/>
  <c r="I888" i="17"/>
  <c r="Q132" i="17" s="1"/>
  <c r="G888" i="17"/>
  <c r="J887" i="17"/>
  <c r="I887" i="17"/>
  <c r="G887" i="17"/>
  <c r="J886" i="17"/>
  <c r="I886" i="17"/>
  <c r="G886" i="17"/>
  <c r="J885" i="17"/>
  <c r="I885" i="17"/>
  <c r="G885" i="17"/>
  <c r="J884" i="17"/>
  <c r="I884" i="17"/>
  <c r="G884" i="17"/>
  <c r="J883" i="17"/>
  <c r="I883" i="17"/>
  <c r="G883" i="17"/>
  <c r="J882" i="17"/>
  <c r="I882" i="17"/>
  <c r="G882" i="17"/>
  <c r="J881" i="17"/>
  <c r="R131" i="17" s="1"/>
  <c r="I881" i="17"/>
  <c r="Q131" i="17" s="1"/>
  <c r="G881" i="17"/>
  <c r="J880" i="17"/>
  <c r="I880" i="17"/>
  <c r="G880" i="17"/>
  <c r="J879" i="17"/>
  <c r="I879" i="17"/>
  <c r="G879" i="17"/>
  <c r="J878" i="17"/>
  <c r="I878" i="17"/>
  <c r="G878" i="17"/>
  <c r="J877" i="17"/>
  <c r="I877" i="17"/>
  <c r="G877" i="17"/>
  <c r="J876" i="17"/>
  <c r="I876" i="17"/>
  <c r="G876" i="17"/>
  <c r="J875" i="17"/>
  <c r="I875" i="17"/>
  <c r="G875" i="17"/>
  <c r="J874" i="17"/>
  <c r="R130" i="17" s="1"/>
  <c r="I874" i="17"/>
  <c r="Q130" i="17" s="1"/>
  <c r="G874" i="17"/>
  <c r="J873" i="17"/>
  <c r="I873" i="17"/>
  <c r="G873" i="17"/>
  <c r="J872" i="17"/>
  <c r="I872" i="17"/>
  <c r="G872" i="17"/>
  <c r="J871" i="17"/>
  <c r="I871" i="17"/>
  <c r="G871" i="17"/>
  <c r="J870" i="17"/>
  <c r="I870" i="17"/>
  <c r="G870" i="17"/>
  <c r="J869" i="17"/>
  <c r="I869" i="17"/>
  <c r="G869" i="17"/>
  <c r="J868" i="17"/>
  <c r="I868" i="17"/>
  <c r="G868" i="17"/>
  <c r="J867" i="17"/>
  <c r="I867" i="17"/>
  <c r="Q129" i="17" s="1"/>
  <c r="G867" i="17"/>
  <c r="J866" i="17"/>
  <c r="I866" i="17"/>
  <c r="G866" i="17"/>
  <c r="J865" i="17"/>
  <c r="I865" i="17"/>
  <c r="G865" i="17"/>
  <c r="J864" i="17"/>
  <c r="I864" i="17"/>
  <c r="G864" i="17"/>
  <c r="J863" i="17"/>
  <c r="I863" i="17"/>
  <c r="G863" i="17"/>
  <c r="J862" i="17"/>
  <c r="I862" i="17"/>
  <c r="G862" i="17"/>
  <c r="J861" i="17"/>
  <c r="I861" i="17"/>
  <c r="G861" i="17"/>
  <c r="J860" i="17"/>
  <c r="I860" i="17"/>
  <c r="Q128" i="17" s="1"/>
  <c r="G860" i="17"/>
  <c r="J859" i="17"/>
  <c r="I859" i="17"/>
  <c r="G859" i="17"/>
  <c r="J858" i="17"/>
  <c r="I858" i="17"/>
  <c r="G858" i="17"/>
  <c r="J857" i="17"/>
  <c r="I857" i="17"/>
  <c r="G857" i="17"/>
  <c r="J856" i="17"/>
  <c r="I856" i="17"/>
  <c r="G856" i="17"/>
  <c r="J855" i="17"/>
  <c r="I855" i="17"/>
  <c r="G855" i="17"/>
  <c r="J854" i="17"/>
  <c r="I854" i="17"/>
  <c r="G854" i="17"/>
  <c r="J853" i="17"/>
  <c r="I853" i="17"/>
  <c r="G853" i="17"/>
  <c r="J852" i="17"/>
  <c r="I852" i="17"/>
  <c r="G852" i="17"/>
  <c r="J851" i="17"/>
  <c r="I851" i="17"/>
  <c r="G851" i="17"/>
  <c r="J850" i="17"/>
  <c r="I850" i="17"/>
  <c r="G850" i="17"/>
  <c r="J849" i="17"/>
  <c r="I849" i="17"/>
  <c r="G849" i="17"/>
  <c r="J848" i="17"/>
  <c r="I848" i="17"/>
  <c r="G848" i="17"/>
  <c r="J847" i="17"/>
  <c r="I847" i="17"/>
  <c r="G847" i="17"/>
  <c r="J846" i="17"/>
  <c r="R126" i="17" s="1"/>
  <c r="I846" i="17"/>
  <c r="Q126" i="17" s="1"/>
  <c r="G846" i="17"/>
  <c r="J845" i="17"/>
  <c r="I845" i="17"/>
  <c r="G845" i="17"/>
  <c r="J844" i="17"/>
  <c r="I844" i="17"/>
  <c r="G844" i="17"/>
  <c r="J843" i="17"/>
  <c r="I843" i="17"/>
  <c r="G843" i="17"/>
  <c r="J842" i="17"/>
  <c r="I842" i="17"/>
  <c r="G842" i="17"/>
  <c r="J841" i="17"/>
  <c r="I841" i="17"/>
  <c r="G841" i="17"/>
  <c r="J840" i="17"/>
  <c r="I840" i="17"/>
  <c r="G840" i="17"/>
  <c r="J839" i="17"/>
  <c r="R125" i="17" s="1"/>
  <c r="I839" i="17"/>
  <c r="Q125" i="17" s="1"/>
  <c r="G839" i="17"/>
  <c r="J838" i="17"/>
  <c r="I838" i="17"/>
  <c r="G838" i="17"/>
  <c r="J837" i="17"/>
  <c r="I837" i="17"/>
  <c r="G837" i="17"/>
  <c r="J836" i="17"/>
  <c r="I836" i="17"/>
  <c r="G836" i="17"/>
  <c r="J835" i="17"/>
  <c r="I835" i="17"/>
  <c r="G835" i="17"/>
  <c r="J834" i="17"/>
  <c r="I834" i="17"/>
  <c r="G834" i="17"/>
  <c r="J833" i="17"/>
  <c r="I833" i="17"/>
  <c r="G833" i="17"/>
  <c r="J832" i="17"/>
  <c r="I832" i="17"/>
  <c r="Q124" i="17" s="1"/>
  <c r="G832" i="17"/>
  <c r="J831" i="17"/>
  <c r="I831" i="17"/>
  <c r="G831" i="17"/>
  <c r="J830" i="17"/>
  <c r="I830" i="17"/>
  <c r="G830" i="17"/>
  <c r="J829" i="17"/>
  <c r="I829" i="17"/>
  <c r="G829" i="17"/>
  <c r="J828" i="17"/>
  <c r="I828" i="17"/>
  <c r="G828" i="17"/>
  <c r="J827" i="17"/>
  <c r="I827" i="17"/>
  <c r="G827" i="17"/>
  <c r="J826" i="17"/>
  <c r="I826" i="17"/>
  <c r="G826" i="17"/>
  <c r="J825" i="17"/>
  <c r="R123" i="17" s="1"/>
  <c r="I825" i="17"/>
  <c r="Q123" i="17" s="1"/>
  <c r="G825" i="17"/>
  <c r="J824" i="17"/>
  <c r="I824" i="17"/>
  <c r="G824" i="17"/>
  <c r="J823" i="17"/>
  <c r="I823" i="17"/>
  <c r="G823" i="17"/>
  <c r="J822" i="17"/>
  <c r="I822" i="17"/>
  <c r="G822" i="17"/>
  <c r="J821" i="17"/>
  <c r="I821" i="17"/>
  <c r="G821" i="17"/>
  <c r="J820" i="17"/>
  <c r="I820" i="17"/>
  <c r="G820" i="17"/>
  <c r="J819" i="17"/>
  <c r="I819" i="17"/>
  <c r="G819" i="17"/>
  <c r="J818" i="17"/>
  <c r="I818" i="17"/>
  <c r="Q122" i="17" s="1"/>
  <c r="G818" i="17"/>
  <c r="J817" i="17"/>
  <c r="I817" i="17"/>
  <c r="G817" i="17"/>
  <c r="J816" i="17"/>
  <c r="I816" i="17"/>
  <c r="G816" i="17"/>
  <c r="J815" i="17"/>
  <c r="I815" i="17"/>
  <c r="G815" i="17"/>
  <c r="J814" i="17"/>
  <c r="I814" i="17"/>
  <c r="G814" i="17"/>
  <c r="J813" i="17"/>
  <c r="I813" i="17"/>
  <c r="G813" i="17"/>
  <c r="J812" i="17"/>
  <c r="I812" i="17"/>
  <c r="G812" i="17"/>
  <c r="J811" i="17"/>
  <c r="I811" i="17"/>
  <c r="Q121" i="17" s="1"/>
  <c r="G811" i="17"/>
  <c r="J810" i="17"/>
  <c r="I810" i="17"/>
  <c r="G810" i="17"/>
  <c r="J809" i="17"/>
  <c r="I809" i="17"/>
  <c r="G809" i="17"/>
  <c r="J808" i="17"/>
  <c r="I808" i="17"/>
  <c r="G808" i="17"/>
  <c r="J807" i="17"/>
  <c r="I807" i="17"/>
  <c r="G807" i="17"/>
  <c r="J806" i="17"/>
  <c r="I806" i="17"/>
  <c r="G806" i="17"/>
  <c r="J805" i="17"/>
  <c r="I805" i="17"/>
  <c r="G805" i="17"/>
  <c r="J804" i="17"/>
  <c r="I804" i="17"/>
  <c r="G804" i="17"/>
  <c r="J803" i="17"/>
  <c r="I803" i="17"/>
  <c r="G803" i="17"/>
  <c r="J802" i="17"/>
  <c r="I802" i="17"/>
  <c r="G802" i="17"/>
  <c r="J801" i="17"/>
  <c r="I801" i="17"/>
  <c r="G801" i="17"/>
  <c r="J800" i="17"/>
  <c r="I800" i="17"/>
  <c r="G800" i="17"/>
  <c r="J799" i="17"/>
  <c r="I799" i="17"/>
  <c r="G799" i="17"/>
  <c r="J798" i="17"/>
  <c r="I798" i="17"/>
  <c r="G798" i="17"/>
  <c r="J797" i="17"/>
  <c r="R119" i="17" s="1"/>
  <c r="I797" i="17"/>
  <c r="G797" i="17"/>
  <c r="J796" i="17"/>
  <c r="I796" i="17"/>
  <c r="G796" i="17"/>
  <c r="J795" i="17"/>
  <c r="I795" i="17"/>
  <c r="G795" i="17"/>
  <c r="J794" i="17"/>
  <c r="I794" i="17"/>
  <c r="G794" i="17"/>
  <c r="J793" i="17"/>
  <c r="I793" i="17"/>
  <c r="G793" i="17"/>
  <c r="J792" i="17"/>
  <c r="I792" i="17"/>
  <c r="G792" i="17"/>
  <c r="J791" i="17"/>
  <c r="I791" i="17"/>
  <c r="G791" i="17"/>
  <c r="J790" i="17"/>
  <c r="I790" i="17"/>
  <c r="Q118" i="17" s="1"/>
  <c r="G790" i="17"/>
  <c r="J789" i="17"/>
  <c r="I789" i="17"/>
  <c r="G789" i="17"/>
  <c r="J788" i="17"/>
  <c r="I788" i="17"/>
  <c r="G788" i="17"/>
  <c r="J787" i="17"/>
  <c r="I787" i="17"/>
  <c r="G787" i="17"/>
  <c r="J786" i="17"/>
  <c r="I786" i="17"/>
  <c r="G786" i="17"/>
  <c r="J785" i="17"/>
  <c r="I785" i="17"/>
  <c r="G785" i="17"/>
  <c r="J784" i="17"/>
  <c r="I784" i="17"/>
  <c r="G784" i="17"/>
  <c r="J783" i="17"/>
  <c r="R117" i="17" s="1"/>
  <c r="I783" i="17"/>
  <c r="Q117" i="17" s="1"/>
  <c r="G783" i="17"/>
  <c r="J782" i="17"/>
  <c r="I782" i="17"/>
  <c r="G782" i="17"/>
  <c r="J781" i="17"/>
  <c r="I781" i="17"/>
  <c r="G781" i="17"/>
  <c r="J780" i="17"/>
  <c r="I780" i="17"/>
  <c r="G780" i="17"/>
  <c r="J779" i="17"/>
  <c r="I779" i="17"/>
  <c r="G779" i="17"/>
  <c r="J778" i="17"/>
  <c r="I778" i="17"/>
  <c r="G778" i="17"/>
  <c r="J777" i="17"/>
  <c r="I777" i="17"/>
  <c r="G777" i="17"/>
  <c r="J776" i="17"/>
  <c r="R116" i="17" s="1"/>
  <c r="I776" i="17"/>
  <c r="Q116" i="17" s="1"/>
  <c r="G776" i="17"/>
  <c r="J775" i="17"/>
  <c r="I775" i="17"/>
  <c r="G775" i="17"/>
  <c r="J774" i="17"/>
  <c r="I774" i="17"/>
  <c r="G774" i="17"/>
  <c r="J773" i="17"/>
  <c r="I773" i="17"/>
  <c r="G773" i="17"/>
  <c r="J772" i="17"/>
  <c r="I772" i="17"/>
  <c r="G772" i="17"/>
  <c r="J771" i="17"/>
  <c r="I771" i="17"/>
  <c r="G771" i="17"/>
  <c r="J770" i="17"/>
  <c r="I770" i="17"/>
  <c r="G770" i="17"/>
  <c r="J769" i="17"/>
  <c r="I769" i="17"/>
  <c r="Q115" i="17" s="1"/>
  <c r="G769" i="17"/>
  <c r="J768" i="17"/>
  <c r="I768" i="17"/>
  <c r="G768" i="17"/>
  <c r="J767" i="17"/>
  <c r="I767" i="17"/>
  <c r="G767" i="17"/>
  <c r="J766" i="17"/>
  <c r="I766" i="17"/>
  <c r="G766" i="17"/>
  <c r="J765" i="17"/>
  <c r="I765" i="17"/>
  <c r="G765" i="17"/>
  <c r="J764" i="17"/>
  <c r="I764" i="17"/>
  <c r="G764" i="17"/>
  <c r="J763" i="17"/>
  <c r="I763" i="17"/>
  <c r="G763" i="17"/>
  <c r="J762" i="17"/>
  <c r="R114" i="17" s="1"/>
  <c r="I762" i="17"/>
  <c r="Q114" i="17" s="1"/>
  <c r="G762" i="17"/>
  <c r="J761" i="17"/>
  <c r="I761" i="17"/>
  <c r="G761" i="17"/>
  <c r="J760" i="17"/>
  <c r="I760" i="17"/>
  <c r="G760" i="17"/>
  <c r="J759" i="17"/>
  <c r="I759" i="17"/>
  <c r="G759" i="17"/>
  <c r="J758" i="17"/>
  <c r="I758" i="17"/>
  <c r="G758" i="17"/>
  <c r="J757" i="17"/>
  <c r="I757" i="17"/>
  <c r="G757" i="17"/>
  <c r="J756" i="17"/>
  <c r="I756" i="17"/>
  <c r="G756" i="17"/>
  <c r="J755" i="17"/>
  <c r="R113" i="17" s="1"/>
  <c r="I755" i="17"/>
  <c r="Q113" i="17" s="1"/>
  <c r="G755" i="17"/>
  <c r="J754" i="17"/>
  <c r="I754" i="17"/>
  <c r="G754" i="17"/>
  <c r="J753" i="17"/>
  <c r="I753" i="17"/>
  <c r="G753" i="17"/>
  <c r="J752" i="17"/>
  <c r="I752" i="17"/>
  <c r="G752" i="17"/>
  <c r="J751" i="17"/>
  <c r="I751" i="17"/>
  <c r="G751" i="17"/>
  <c r="J750" i="17"/>
  <c r="I750" i="17"/>
  <c r="G750" i="17"/>
  <c r="J749" i="17"/>
  <c r="I749" i="17"/>
  <c r="G749" i="17"/>
  <c r="J748" i="17"/>
  <c r="I748" i="17"/>
  <c r="Q112" i="17" s="1"/>
  <c r="G748" i="17"/>
  <c r="J747" i="17"/>
  <c r="I747" i="17"/>
  <c r="G747" i="17"/>
  <c r="J746" i="17"/>
  <c r="I746" i="17"/>
  <c r="G746" i="17"/>
  <c r="J745" i="17"/>
  <c r="I745" i="17"/>
  <c r="G745" i="17"/>
  <c r="J744" i="17"/>
  <c r="I744" i="17"/>
  <c r="G744" i="17"/>
  <c r="J743" i="17"/>
  <c r="I743" i="17"/>
  <c r="G743" i="17"/>
  <c r="J742" i="17"/>
  <c r="I742" i="17"/>
  <c r="G742" i="17"/>
  <c r="J741" i="17"/>
  <c r="R111" i="17" s="1"/>
  <c r="I741" i="17"/>
  <c r="Q111" i="17" s="1"/>
  <c r="G741" i="17"/>
  <c r="J740" i="17"/>
  <c r="I740" i="17"/>
  <c r="G740" i="17"/>
  <c r="J739" i="17"/>
  <c r="I739" i="17"/>
  <c r="G739" i="17"/>
  <c r="J738" i="17"/>
  <c r="I738" i="17"/>
  <c r="G738" i="17"/>
  <c r="J737" i="17"/>
  <c r="I737" i="17"/>
  <c r="G737" i="17"/>
  <c r="J736" i="17"/>
  <c r="I736" i="17"/>
  <c r="G736" i="17"/>
  <c r="J735" i="17"/>
  <c r="I735" i="17"/>
  <c r="G735" i="17"/>
  <c r="J734" i="17"/>
  <c r="R110" i="17" s="1"/>
  <c r="I734" i="17"/>
  <c r="G734" i="17"/>
  <c r="J733" i="17"/>
  <c r="I733" i="17"/>
  <c r="G733" i="17"/>
  <c r="J732" i="17"/>
  <c r="I732" i="17"/>
  <c r="G732" i="17"/>
  <c r="J731" i="17"/>
  <c r="I731" i="17"/>
  <c r="G731" i="17"/>
  <c r="J730" i="17"/>
  <c r="I730" i="17"/>
  <c r="G730" i="17"/>
  <c r="J729" i="17"/>
  <c r="I729" i="17"/>
  <c r="G729" i="17"/>
  <c r="J728" i="17"/>
  <c r="I728" i="17"/>
  <c r="G728" i="17"/>
  <c r="J727" i="17"/>
  <c r="R109" i="17" s="1"/>
  <c r="I727" i="17"/>
  <c r="Q109" i="17" s="1"/>
  <c r="G727" i="17"/>
  <c r="J726" i="17"/>
  <c r="I726" i="17"/>
  <c r="G726" i="17"/>
  <c r="J725" i="17"/>
  <c r="I725" i="17"/>
  <c r="G725" i="17"/>
  <c r="J724" i="17"/>
  <c r="I724" i="17"/>
  <c r="G724" i="17"/>
  <c r="J723" i="17"/>
  <c r="I723" i="17"/>
  <c r="G723" i="17"/>
  <c r="J722" i="17"/>
  <c r="I722" i="17"/>
  <c r="G722" i="17"/>
  <c r="J721" i="17"/>
  <c r="I721" i="17"/>
  <c r="G721" i="17"/>
  <c r="J720" i="17"/>
  <c r="I720" i="17"/>
  <c r="Q108" i="17" s="1"/>
  <c r="G720" i="17"/>
  <c r="J719" i="17"/>
  <c r="I719" i="17"/>
  <c r="G719" i="17"/>
  <c r="J718" i="17"/>
  <c r="I718" i="17"/>
  <c r="G718" i="17"/>
  <c r="J717" i="17"/>
  <c r="I717" i="17"/>
  <c r="G717" i="17"/>
  <c r="J716" i="17"/>
  <c r="I716" i="17"/>
  <c r="G716" i="17"/>
  <c r="J715" i="17"/>
  <c r="I715" i="17"/>
  <c r="G715" i="17"/>
  <c r="J714" i="17"/>
  <c r="I714" i="17"/>
  <c r="G714" i="17"/>
  <c r="J713" i="17"/>
  <c r="R107" i="17" s="1"/>
  <c r="I713" i="17"/>
  <c r="Q107" i="17" s="1"/>
  <c r="G713" i="17"/>
  <c r="J712" i="17"/>
  <c r="I712" i="17"/>
  <c r="G712" i="17"/>
  <c r="J711" i="17"/>
  <c r="I711" i="17"/>
  <c r="G711" i="17"/>
  <c r="J710" i="17"/>
  <c r="I710" i="17"/>
  <c r="G710" i="17"/>
  <c r="J709" i="17"/>
  <c r="I709" i="17"/>
  <c r="G709" i="17"/>
  <c r="J708" i="17"/>
  <c r="I708" i="17"/>
  <c r="G708" i="17"/>
  <c r="J707" i="17"/>
  <c r="I707" i="17"/>
  <c r="G707" i="17"/>
  <c r="J706" i="17"/>
  <c r="R106" i="17" s="1"/>
  <c r="I706" i="17"/>
  <c r="Q106" i="17" s="1"/>
  <c r="G706" i="17"/>
  <c r="J705" i="17"/>
  <c r="I705" i="17"/>
  <c r="G705" i="17"/>
  <c r="J704" i="17"/>
  <c r="I704" i="17"/>
  <c r="G704" i="17"/>
  <c r="J703" i="17"/>
  <c r="I703" i="17"/>
  <c r="G703" i="17"/>
  <c r="J702" i="17"/>
  <c r="I702" i="17"/>
  <c r="G702" i="17"/>
  <c r="J701" i="17"/>
  <c r="I701" i="17"/>
  <c r="G701" i="17"/>
  <c r="J700" i="17"/>
  <c r="I700" i="17"/>
  <c r="G700" i="17"/>
  <c r="J699" i="17"/>
  <c r="R105" i="17" s="1"/>
  <c r="I699" i="17"/>
  <c r="Q105" i="17" s="1"/>
  <c r="G699" i="17"/>
  <c r="J698" i="17"/>
  <c r="I698" i="17"/>
  <c r="G698" i="17"/>
  <c r="J697" i="17"/>
  <c r="I697" i="17"/>
  <c r="G697" i="17"/>
  <c r="J696" i="17"/>
  <c r="I696" i="17"/>
  <c r="G696" i="17"/>
  <c r="J695" i="17"/>
  <c r="I695" i="17"/>
  <c r="G695" i="17"/>
  <c r="J694" i="17"/>
  <c r="I694" i="17"/>
  <c r="G694" i="17"/>
  <c r="J693" i="17"/>
  <c r="I693" i="17"/>
  <c r="G693" i="17"/>
  <c r="J692" i="17"/>
  <c r="R104" i="17" s="1"/>
  <c r="I692" i="17"/>
  <c r="Q104" i="17" s="1"/>
  <c r="G692" i="17"/>
  <c r="J691" i="17"/>
  <c r="I691" i="17"/>
  <c r="G691" i="17"/>
  <c r="J690" i="17"/>
  <c r="I690" i="17"/>
  <c r="G690" i="17"/>
  <c r="J689" i="17"/>
  <c r="I689" i="17"/>
  <c r="G689" i="17"/>
  <c r="J688" i="17"/>
  <c r="I688" i="17"/>
  <c r="G688" i="17"/>
  <c r="J687" i="17"/>
  <c r="I687" i="17"/>
  <c r="G687" i="17"/>
  <c r="J686" i="17"/>
  <c r="I686" i="17"/>
  <c r="G686" i="17"/>
  <c r="J685" i="17"/>
  <c r="R103" i="17" s="1"/>
  <c r="I685" i="17"/>
  <c r="Q103" i="17" s="1"/>
  <c r="G685" i="17"/>
  <c r="J684" i="17"/>
  <c r="I684" i="17"/>
  <c r="G684" i="17"/>
  <c r="J683" i="17"/>
  <c r="I683" i="17"/>
  <c r="G683" i="17"/>
  <c r="J682" i="17"/>
  <c r="I682" i="17"/>
  <c r="G682" i="17"/>
  <c r="J681" i="17"/>
  <c r="I681" i="17"/>
  <c r="G681" i="17"/>
  <c r="J680" i="17"/>
  <c r="I680" i="17"/>
  <c r="G680" i="17"/>
  <c r="J679" i="17"/>
  <c r="I679" i="17"/>
  <c r="G679" i="17"/>
  <c r="J678" i="17"/>
  <c r="I678" i="17"/>
  <c r="G678" i="17"/>
  <c r="J677" i="17"/>
  <c r="I677" i="17"/>
  <c r="G677" i="17"/>
  <c r="J676" i="17"/>
  <c r="I676" i="17"/>
  <c r="G676" i="17"/>
  <c r="J675" i="17"/>
  <c r="I675" i="17"/>
  <c r="G675" i="17"/>
  <c r="J674" i="17"/>
  <c r="I674" i="17"/>
  <c r="G674" i="17"/>
  <c r="J673" i="17"/>
  <c r="I673" i="17"/>
  <c r="G673" i="17"/>
  <c r="J672" i="17"/>
  <c r="I672" i="17"/>
  <c r="G672" i="17"/>
  <c r="J671" i="17"/>
  <c r="I671" i="17"/>
  <c r="Q101" i="17" s="1"/>
  <c r="G671" i="17"/>
  <c r="J670" i="17"/>
  <c r="I670" i="17"/>
  <c r="G670" i="17"/>
  <c r="J669" i="17"/>
  <c r="I669" i="17"/>
  <c r="G669" i="17"/>
  <c r="J668" i="17"/>
  <c r="I668" i="17"/>
  <c r="G668" i="17"/>
  <c r="J667" i="17"/>
  <c r="I667" i="17"/>
  <c r="G667" i="17"/>
  <c r="J666" i="17"/>
  <c r="I666" i="17"/>
  <c r="G666" i="17"/>
  <c r="J665" i="17"/>
  <c r="I665" i="17"/>
  <c r="G665" i="17"/>
  <c r="J664" i="17"/>
  <c r="R100" i="17" s="1"/>
  <c r="I664" i="17"/>
  <c r="Q100" i="17" s="1"/>
  <c r="G664" i="17"/>
  <c r="J663" i="17"/>
  <c r="I663" i="17"/>
  <c r="G663" i="17"/>
  <c r="J662" i="17"/>
  <c r="I662" i="17"/>
  <c r="G662" i="17"/>
  <c r="J661" i="17"/>
  <c r="I661" i="17"/>
  <c r="G661" i="17"/>
  <c r="J660" i="17"/>
  <c r="I660" i="17"/>
  <c r="G660" i="17"/>
  <c r="J659" i="17"/>
  <c r="I659" i="17"/>
  <c r="G659" i="17"/>
  <c r="J658" i="17"/>
  <c r="I658" i="17"/>
  <c r="G658" i="17"/>
  <c r="J657" i="17"/>
  <c r="R99" i="17" s="1"/>
  <c r="I657" i="17"/>
  <c r="Q99" i="17" s="1"/>
  <c r="G657" i="17"/>
  <c r="J656" i="17"/>
  <c r="I656" i="17"/>
  <c r="G656" i="17"/>
  <c r="J655" i="17"/>
  <c r="I655" i="17"/>
  <c r="G655" i="17"/>
  <c r="J654" i="17"/>
  <c r="I654" i="17"/>
  <c r="G654" i="17"/>
  <c r="J653" i="17"/>
  <c r="I653" i="17"/>
  <c r="G653" i="17"/>
  <c r="J652" i="17"/>
  <c r="R98" i="17" s="1"/>
  <c r="I652" i="17"/>
  <c r="Q98" i="17" s="1"/>
  <c r="G652" i="17"/>
  <c r="J651" i="17"/>
  <c r="I651" i="17"/>
  <c r="G651" i="17"/>
  <c r="J650" i="17"/>
  <c r="I650" i="17"/>
  <c r="G650" i="17"/>
  <c r="J649" i="17"/>
  <c r="I649" i="17"/>
  <c r="G649" i="17"/>
  <c r="J648" i="17"/>
  <c r="I648" i="17"/>
  <c r="G648" i="17"/>
  <c r="J647" i="17"/>
  <c r="I647" i="17"/>
  <c r="G647" i="17"/>
  <c r="J646" i="17"/>
  <c r="I646" i="17"/>
  <c r="G646" i="17"/>
  <c r="J645" i="17"/>
  <c r="I645" i="17"/>
  <c r="G645" i="17"/>
  <c r="J644" i="17"/>
  <c r="I644" i="17"/>
  <c r="G644" i="17"/>
  <c r="J643" i="17"/>
  <c r="I643" i="17"/>
  <c r="Q97" i="17" s="1"/>
  <c r="G643" i="17"/>
  <c r="J642" i="17"/>
  <c r="I642" i="17"/>
  <c r="G642" i="17"/>
  <c r="J641" i="17"/>
  <c r="I641" i="17"/>
  <c r="G641" i="17"/>
  <c r="J640" i="17"/>
  <c r="I640" i="17"/>
  <c r="G640" i="17"/>
  <c r="J639" i="17"/>
  <c r="I639" i="17"/>
  <c r="G639" i="17"/>
  <c r="J638" i="17"/>
  <c r="I638" i="17"/>
  <c r="G638" i="17"/>
  <c r="J637" i="17"/>
  <c r="R96" i="17" s="1"/>
  <c r="I637" i="17"/>
  <c r="Q96" i="17" s="1"/>
  <c r="G637" i="17"/>
  <c r="J636" i="17"/>
  <c r="I636" i="17"/>
  <c r="G636" i="17"/>
  <c r="J635" i="17"/>
  <c r="I635" i="17"/>
  <c r="G635" i="17"/>
  <c r="J634" i="17"/>
  <c r="I634" i="17"/>
  <c r="G634" i="17"/>
  <c r="J633" i="17"/>
  <c r="I633" i="17"/>
  <c r="G633" i="17"/>
  <c r="J632" i="17"/>
  <c r="I632" i="17"/>
  <c r="G632" i="17"/>
  <c r="J631" i="17"/>
  <c r="I631" i="17"/>
  <c r="G631" i="17"/>
  <c r="J630" i="17"/>
  <c r="I630" i="17"/>
  <c r="G630" i="17"/>
  <c r="J629" i="17"/>
  <c r="R95" i="17" s="1"/>
  <c r="I629" i="17"/>
  <c r="Q95" i="17" s="1"/>
  <c r="G629" i="17"/>
  <c r="J628" i="17"/>
  <c r="I628" i="17"/>
  <c r="G628" i="17"/>
  <c r="J627" i="17"/>
  <c r="I627" i="17"/>
  <c r="G627" i="17"/>
  <c r="J626" i="17"/>
  <c r="I626" i="17"/>
  <c r="G626" i="17"/>
  <c r="J625" i="17"/>
  <c r="I625" i="17"/>
  <c r="G625" i="17"/>
  <c r="J624" i="17"/>
  <c r="I624" i="17"/>
  <c r="G624" i="17"/>
  <c r="J623" i="17"/>
  <c r="I623" i="17"/>
  <c r="G623" i="17"/>
  <c r="J622" i="17"/>
  <c r="I622" i="17"/>
  <c r="Q94" i="17" s="1"/>
  <c r="G622" i="17"/>
  <c r="J621" i="17"/>
  <c r="I621" i="17"/>
  <c r="G621" i="17"/>
  <c r="J620" i="17"/>
  <c r="I620" i="17"/>
  <c r="G620" i="17"/>
  <c r="J619" i="17"/>
  <c r="I619" i="17"/>
  <c r="G619" i="17"/>
  <c r="J618" i="17"/>
  <c r="I618" i="17"/>
  <c r="G618" i="17"/>
  <c r="J617" i="17"/>
  <c r="I617" i="17"/>
  <c r="G617" i="17"/>
  <c r="J616" i="17"/>
  <c r="I616" i="17"/>
  <c r="G616" i="17"/>
  <c r="J615" i="17"/>
  <c r="I615" i="17"/>
  <c r="Q93" i="17" s="1"/>
  <c r="G615" i="17"/>
  <c r="J614" i="17"/>
  <c r="I614" i="17"/>
  <c r="G614" i="17"/>
  <c r="J613" i="17"/>
  <c r="I613" i="17"/>
  <c r="G613" i="17"/>
  <c r="J612" i="17"/>
  <c r="I612" i="17"/>
  <c r="G612" i="17"/>
  <c r="J611" i="17"/>
  <c r="I611" i="17"/>
  <c r="G611" i="17"/>
  <c r="J610" i="17"/>
  <c r="I610" i="17"/>
  <c r="G610" i="17"/>
  <c r="J609" i="17"/>
  <c r="I609" i="17"/>
  <c r="G609" i="17"/>
  <c r="J608" i="17"/>
  <c r="R92" i="17" s="1"/>
  <c r="I608" i="17"/>
  <c r="Q92" i="17" s="1"/>
  <c r="G608" i="17"/>
  <c r="J607" i="17"/>
  <c r="I607" i="17"/>
  <c r="G607" i="17"/>
  <c r="J606" i="17"/>
  <c r="I606" i="17"/>
  <c r="G606" i="17"/>
  <c r="J605" i="17"/>
  <c r="I605" i="17"/>
  <c r="G605" i="17"/>
  <c r="J604" i="17"/>
  <c r="I604" i="17"/>
  <c r="G604" i="17"/>
  <c r="J603" i="17"/>
  <c r="I603" i="17"/>
  <c r="G603" i="17"/>
  <c r="J602" i="17"/>
  <c r="I602" i="17"/>
  <c r="G602" i="17"/>
  <c r="J601" i="17"/>
  <c r="R91" i="17" s="1"/>
  <c r="I601" i="17"/>
  <c r="Q91" i="17" s="1"/>
  <c r="G601" i="17"/>
  <c r="J600" i="17"/>
  <c r="I600" i="17"/>
  <c r="G600" i="17"/>
  <c r="J599" i="17"/>
  <c r="I599" i="17"/>
  <c r="G599" i="17"/>
  <c r="J598" i="17"/>
  <c r="I598" i="17"/>
  <c r="G598" i="17"/>
  <c r="J597" i="17"/>
  <c r="I597" i="17"/>
  <c r="G597" i="17"/>
  <c r="J596" i="17"/>
  <c r="I596" i="17"/>
  <c r="G596" i="17"/>
  <c r="J595" i="17"/>
  <c r="I595" i="17"/>
  <c r="G595" i="17"/>
  <c r="J594" i="17"/>
  <c r="R90" i="17" s="1"/>
  <c r="I594" i="17"/>
  <c r="Q90" i="17" s="1"/>
  <c r="G594" i="17"/>
  <c r="J593" i="17"/>
  <c r="I593" i="17"/>
  <c r="G593" i="17"/>
  <c r="J592" i="17"/>
  <c r="I592" i="17"/>
  <c r="G592" i="17"/>
  <c r="J591" i="17"/>
  <c r="I591" i="17"/>
  <c r="G591" i="17"/>
  <c r="J590" i="17"/>
  <c r="I590" i="17"/>
  <c r="G590" i="17"/>
  <c r="J589" i="17"/>
  <c r="I589" i="17"/>
  <c r="G589" i="17"/>
  <c r="J588" i="17"/>
  <c r="I588" i="17"/>
  <c r="G588" i="17"/>
  <c r="J587" i="17"/>
  <c r="R89" i="17" s="1"/>
  <c r="I587" i="17"/>
  <c r="G587" i="17"/>
  <c r="J586" i="17"/>
  <c r="I586" i="17"/>
  <c r="G586" i="17"/>
  <c r="J585" i="17"/>
  <c r="I585" i="17"/>
  <c r="G585" i="17"/>
  <c r="J584" i="17"/>
  <c r="I584" i="17"/>
  <c r="G584" i="17"/>
  <c r="J583" i="17"/>
  <c r="I583" i="17"/>
  <c r="G583" i="17"/>
  <c r="J582" i="17"/>
  <c r="I582" i="17"/>
  <c r="G582" i="17"/>
  <c r="J581" i="17"/>
  <c r="I581" i="17"/>
  <c r="G581" i="17"/>
  <c r="J580" i="17"/>
  <c r="R88" i="17" s="1"/>
  <c r="I580" i="17"/>
  <c r="G580" i="17"/>
  <c r="J579" i="17"/>
  <c r="I579" i="17"/>
  <c r="G579" i="17"/>
  <c r="J578" i="17"/>
  <c r="I578" i="17"/>
  <c r="G578" i="17"/>
  <c r="J577" i="17"/>
  <c r="I577" i="17"/>
  <c r="G577" i="17"/>
  <c r="J576" i="17"/>
  <c r="I576" i="17"/>
  <c r="G576" i="17"/>
  <c r="J575" i="17"/>
  <c r="I575" i="17"/>
  <c r="G575" i="17"/>
  <c r="J574" i="17"/>
  <c r="I574" i="17"/>
  <c r="G574" i="17"/>
  <c r="J573" i="17"/>
  <c r="R87" i="17" s="1"/>
  <c r="I573" i="17"/>
  <c r="Q87" i="17" s="1"/>
  <c r="G573" i="17"/>
  <c r="J572" i="17"/>
  <c r="I572" i="17"/>
  <c r="G572" i="17"/>
  <c r="J571" i="17"/>
  <c r="I571" i="17"/>
  <c r="G571" i="17"/>
  <c r="J570" i="17"/>
  <c r="I570" i="17"/>
  <c r="G570" i="17"/>
  <c r="J569" i="17"/>
  <c r="I569" i="17"/>
  <c r="G569" i="17"/>
  <c r="J568" i="17"/>
  <c r="I568" i="17"/>
  <c r="G568" i="17"/>
  <c r="J567" i="17"/>
  <c r="I567" i="17"/>
  <c r="G567" i="17"/>
  <c r="J566" i="17"/>
  <c r="R86" i="17" s="1"/>
  <c r="I566" i="17"/>
  <c r="Q86" i="17" s="1"/>
  <c r="G566" i="17"/>
  <c r="J565" i="17"/>
  <c r="I565" i="17"/>
  <c r="G565" i="17"/>
  <c r="J564" i="17"/>
  <c r="I564" i="17"/>
  <c r="G564" i="17"/>
  <c r="J563" i="17"/>
  <c r="I563" i="17"/>
  <c r="G563" i="17"/>
  <c r="J562" i="17"/>
  <c r="I562" i="17"/>
  <c r="G562" i="17"/>
  <c r="J561" i="17"/>
  <c r="I561" i="17"/>
  <c r="G561" i="17"/>
  <c r="J560" i="17"/>
  <c r="I560" i="17"/>
  <c r="G560" i="17"/>
  <c r="J559" i="17"/>
  <c r="I559" i="17"/>
  <c r="G559" i="17"/>
  <c r="J558" i="17"/>
  <c r="I558" i="17"/>
  <c r="G558" i="17"/>
  <c r="J557" i="17"/>
  <c r="I557" i="17"/>
  <c r="G557" i="17"/>
  <c r="J556" i="17"/>
  <c r="I556" i="17"/>
  <c r="G556" i="17"/>
  <c r="J555" i="17"/>
  <c r="I555" i="17"/>
  <c r="G555" i="17"/>
  <c r="J554" i="17"/>
  <c r="I554" i="17"/>
  <c r="G554" i="17"/>
  <c r="J553" i="17"/>
  <c r="R84" i="17" s="1"/>
  <c r="I553" i="17"/>
  <c r="Q84" i="17" s="1"/>
  <c r="G553" i="17"/>
  <c r="J552" i="17"/>
  <c r="I552" i="17"/>
  <c r="G552" i="17"/>
  <c r="J551" i="17"/>
  <c r="I551" i="17"/>
  <c r="G551" i="17"/>
  <c r="J550" i="17"/>
  <c r="I550" i="17"/>
  <c r="G550" i="17"/>
  <c r="J549" i="17"/>
  <c r="I549" i="17"/>
  <c r="G549" i="17"/>
  <c r="J548" i="17"/>
  <c r="I548" i="17"/>
  <c r="G548" i="17"/>
  <c r="J547" i="17"/>
  <c r="I547" i="17"/>
  <c r="G547" i="17"/>
  <c r="J546" i="17"/>
  <c r="I546" i="17"/>
  <c r="G546" i="17"/>
  <c r="J545" i="17"/>
  <c r="R83" i="17" s="1"/>
  <c r="I545" i="17"/>
  <c r="Q83" i="17" s="1"/>
  <c r="G545" i="17"/>
  <c r="J544" i="17"/>
  <c r="I544" i="17"/>
  <c r="G544" i="17"/>
  <c r="J543" i="17"/>
  <c r="I543" i="17"/>
  <c r="G543" i="17"/>
  <c r="J542" i="17"/>
  <c r="I542" i="17"/>
  <c r="G542" i="17"/>
  <c r="J541" i="17"/>
  <c r="I541" i="17"/>
  <c r="G541" i="17"/>
  <c r="J540" i="17"/>
  <c r="I540" i="17"/>
  <c r="G540" i="17"/>
  <c r="J539" i="17"/>
  <c r="I539" i="17"/>
  <c r="G539" i="17"/>
  <c r="J538" i="17"/>
  <c r="R82" i="17" s="1"/>
  <c r="I538" i="17"/>
  <c r="Q82" i="17" s="1"/>
  <c r="G538" i="17"/>
  <c r="J537" i="17"/>
  <c r="I537" i="17"/>
  <c r="G537" i="17"/>
  <c r="J536" i="17"/>
  <c r="I536" i="17"/>
  <c r="G536" i="17"/>
  <c r="J535" i="17"/>
  <c r="I535" i="17"/>
  <c r="G535" i="17"/>
  <c r="J534" i="17"/>
  <c r="I534" i="17"/>
  <c r="G534" i="17"/>
  <c r="J533" i="17"/>
  <c r="I533" i="17"/>
  <c r="G533" i="17"/>
  <c r="J532" i="17"/>
  <c r="R81" i="17" s="1"/>
  <c r="I532" i="17"/>
  <c r="Q81" i="17" s="1"/>
  <c r="G532" i="17"/>
  <c r="J531" i="17"/>
  <c r="I531" i="17"/>
  <c r="G531" i="17"/>
  <c r="J530" i="17"/>
  <c r="I530" i="17"/>
  <c r="G530" i="17"/>
  <c r="J529" i="17"/>
  <c r="I529" i="17"/>
  <c r="G529" i="17"/>
  <c r="J528" i="17"/>
  <c r="I528" i="17"/>
  <c r="G528" i="17"/>
  <c r="J527" i="17"/>
  <c r="I527" i="17"/>
  <c r="G527" i="17"/>
  <c r="J526" i="17"/>
  <c r="I526" i="17"/>
  <c r="G526" i="17"/>
  <c r="J525" i="17"/>
  <c r="I525" i="17"/>
  <c r="G525" i="17"/>
  <c r="J524" i="17"/>
  <c r="R80" i="17" s="1"/>
  <c r="I524" i="17"/>
  <c r="G524" i="17"/>
  <c r="J523" i="17"/>
  <c r="I523" i="17"/>
  <c r="G523" i="17"/>
  <c r="J522" i="17"/>
  <c r="I522" i="17"/>
  <c r="G522" i="17"/>
  <c r="J521" i="17"/>
  <c r="I521" i="17"/>
  <c r="G521" i="17"/>
  <c r="J520" i="17"/>
  <c r="I520" i="17"/>
  <c r="G520" i="17"/>
  <c r="J519" i="17"/>
  <c r="I519" i="17"/>
  <c r="G519" i="17"/>
  <c r="J518" i="17"/>
  <c r="I518" i="17"/>
  <c r="G518" i="17"/>
  <c r="J517" i="17"/>
  <c r="R79" i="17" s="1"/>
  <c r="I517" i="17"/>
  <c r="G517" i="17"/>
  <c r="J516" i="17"/>
  <c r="I516" i="17"/>
  <c r="G516" i="17"/>
  <c r="J515" i="17"/>
  <c r="I515" i="17"/>
  <c r="G515" i="17"/>
  <c r="J514" i="17"/>
  <c r="I514" i="17"/>
  <c r="G514" i="17"/>
  <c r="J513" i="17"/>
  <c r="I513" i="17"/>
  <c r="G513" i="17"/>
  <c r="J512" i="17"/>
  <c r="I512" i="17"/>
  <c r="G512" i="17"/>
  <c r="J511" i="17"/>
  <c r="I511" i="17"/>
  <c r="G511" i="17"/>
  <c r="J510" i="17"/>
  <c r="R78" i="17" s="1"/>
  <c r="I510" i="17"/>
  <c r="Q78" i="17" s="1"/>
  <c r="G510" i="17"/>
  <c r="J509" i="17"/>
  <c r="I509" i="17"/>
  <c r="G509" i="17"/>
  <c r="J508" i="17"/>
  <c r="I508" i="17"/>
  <c r="G508" i="17"/>
  <c r="J507" i="17"/>
  <c r="I507" i="17"/>
  <c r="G507" i="17"/>
  <c r="J506" i="17"/>
  <c r="I506" i="17"/>
  <c r="G506" i="17"/>
  <c r="J505" i="17"/>
  <c r="I505" i="17"/>
  <c r="G505" i="17"/>
  <c r="J504" i="17"/>
  <c r="I504" i="17"/>
  <c r="G504" i="17"/>
  <c r="J503" i="17"/>
  <c r="R77" i="17" s="1"/>
  <c r="I503" i="17"/>
  <c r="Q77" i="17" s="1"/>
  <c r="G503" i="17"/>
  <c r="J502" i="17"/>
  <c r="I502" i="17"/>
  <c r="G502" i="17"/>
  <c r="J501" i="17"/>
  <c r="I501" i="17"/>
  <c r="G501" i="17"/>
  <c r="J500" i="17"/>
  <c r="I500" i="17"/>
  <c r="G500" i="17"/>
  <c r="J499" i="17"/>
  <c r="I499" i="17"/>
  <c r="G499" i="17"/>
  <c r="J498" i="17"/>
  <c r="I498" i="17"/>
  <c r="G498" i="17"/>
  <c r="J497" i="17"/>
  <c r="R76" i="17" s="1"/>
  <c r="I497" i="17"/>
  <c r="Q76" i="17" s="1"/>
  <c r="G497" i="17"/>
  <c r="J496" i="17"/>
  <c r="I496" i="17"/>
  <c r="G496" i="17"/>
  <c r="J495" i="17"/>
  <c r="I495" i="17"/>
  <c r="G495" i="17"/>
  <c r="J494" i="17"/>
  <c r="I494" i="17"/>
  <c r="G494" i="17"/>
  <c r="J493" i="17"/>
  <c r="I493" i="17"/>
  <c r="G493" i="17"/>
  <c r="J492" i="17"/>
  <c r="I492" i="17"/>
  <c r="G492" i="17"/>
  <c r="J491" i="17"/>
  <c r="I491" i="17"/>
  <c r="G491" i="17"/>
  <c r="J490" i="17"/>
  <c r="I490" i="17"/>
  <c r="G490" i="17"/>
  <c r="J489" i="17"/>
  <c r="R75" i="17" s="1"/>
  <c r="I489" i="17"/>
  <c r="Q75" i="17" s="1"/>
  <c r="G489" i="17"/>
  <c r="J488" i="17"/>
  <c r="I488" i="17"/>
  <c r="G488" i="17"/>
  <c r="J487" i="17"/>
  <c r="I487" i="17"/>
  <c r="G487" i="17"/>
  <c r="J486" i="17"/>
  <c r="I486" i="17"/>
  <c r="G486" i="17"/>
  <c r="J485" i="17"/>
  <c r="I485" i="17"/>
  <c r="G485" i="17"/>
  <c r="J484" i="17"/>
  <c r="I484" i="17"/>
  <c r="G484" i="17"/>
  <c r="J483" i="17"/>
  <c r="I483" i="17"/>
  <c r="G483" i="17"/>
  <c r="J482" i="17"/>
  <c r="R74" i="17" s="1"/>
  <c r="I482" i="17"/>
  <c r="G482" i="17"/>
  <c r="J481" i="17"/>
  <c r="I481" i="17"/>
  <c r="G481" i="17"/>
  <c r="J480" i="17"/>
  <c r="I480" i="17"/>
  <c r="G480" i="17"/>
  <c r="J479" i="17"/>
  <c r="I479" i="17"/>
  <c r="G479" i="17"/>
  <c r="J478" i="17"/>
  <c r="I478" i="17"/>
  <c r="G478" i="17"/>
  <c r="J477" i="17"/>
  <c r="I477" i="17"/>
  <c r="G477" i="17"/>
  <c r="J476" i="17"/>
  <c r="I476" i="17"/>
  <c r="G476" i="17"/>
  <c r="J475" i="17"/>
  <c r="I475" i="17"/>
  <c r="Q73" i="17" s="1"/>
  <c r="G475" i="17"/>
  <c r="J474" i="17"/>
  <c r="I474" i="17"/>
  <c r="G474" i="17"/>
  <c r="J473" i="17"/>
  <c r="I473" i="17"/>
  <c r="G473" i="17"/>
  <c r="J472" i="17"/>
  <c r="I472" i="17"/>
  <c r="G472" i="17"/>
  <c r="J471" i="17"/>
  <c r="I471" i="17"/>
  <c r="G471" i="17"/>
  <c r="J470" i="17"/>
  <c r="I470" i="17"/>
  <c r="G470" i="17"/>
  <c r="J469" i="17"/>
  <c r="I469" i="17"/>
  <c r="G469" i="17"/>
  <c r="J468" i="17"/>
  <c r="I468" i="17"/>
  <c r="G468" i="17"/>
  <c r="J467" i="17"/>
  <c r="I467" i="17"/>
  <c r="G467" i="17"/>
  <c r="J466" i="17"/>
  <c r="I466" i="17"/>
  <c r="G466" i="17"/>
  <c r="J465" i="17"/>
  <c r="I465" i="17"/>
  <c r="G465" i="17"/>
  <c r="J464" i="17"/>
  <c r="I464" i="17"/>
  <c r="G464" i="17"/>
  <c r="J463" i="17"/>
  <c r="I463" i="17"/>
  <c r="G463" i="17"/>
  <c r="J462" i="17"/>
  <c r="I462" i="17"/>
  <c r="G462" i="17"/>
  <c r="J461" i="17"/>
  <c r="R71" i="17" s="1"/>
  <c r="I461" i="17"/>
  <c r="G461" i="17"/>
  <c r="J460" i="17"/>
  <c r="I460" i="17"/>
  <c r="G460" i="17"/>
  <c r="J459" i="17"/>
  <c r="I459" i="17"/>
  <c r="G459" i="17"/>
  <c r="J458" i="17"/>
  <c r="I458" i="17"/>
  <c r="G458" i="17"/>
  <c r="J457" i="17"/>
  <c r="I457" i="17"/>
  <c r="G457" i="17"/>
  <c r="J456" i="17"/>
  <c r="I456" i="17"/>
  <c r="G456" i="17"/>
  <c r="J455" i="17"/>
  <c r="I455" i="17"/>
  <c r="G455" i="17"/>
  <c r="J454" i="17"/>
  <c r="R70" i="17" s="1"/>
  <c r="I454" i="17"/>
  <c r="Q70" i="17" s="1"/>
  <c r="G454" i="17"/>
  <c r="J453" i="17"/>
  <c r="I453" i="17"/>
  <c r="G453" i="17"/>
  <c r="J452" i="17"/>
  <c r="I452" i="17"/>
  <c r="G452" i="17"/>
  <c r="J451" i="17"/>
  <c r="I451" i="17"/>
  <c r="G451" i="17"/>
  <c r="J450" i="17"/>
  <c r="I450" i="17"/>
  <c r="G450" i="17"/>
  <c r="J449" i="17"/>
  <c r="I449" i="17"/>
  <c r="G449" i="17"/>
  <c r="J448" i="17"/>
  <c r="I448" i="17"/>
  <c r="G448" i="17"/>
  <c r="J447" i="17"/>
  <c r="I447" i="17"/>
  <c r="Q69" i="17" s="1"/>
  <c r="G447" i="17"/>
  <c r="J446" i="17"/>
  <c r="I446" i="17"/>
  <c r="G446" i="17"/>
  <c r="J445" i="17"/>
  <c r="I445" i="17"/>
  <c r="G445" i="17"/>
  <c r="J444" i="17"/>
  <c r="I444" i="17"/>
  <c r="G444" i="17"/>
  <c r="J443" i="17"/>
  <c r="I443" i="17"/>
  <c r="G443" i="17"/>
  <c r="J442" i="17"/>
  <c r="I442" i="17"/>
  <c r="G442" i="17"/>
  <c r="J441" i="17"/>
  <c r="I441" i="17"/>
  <c r="G441" i="17"/>
  <c r="J440" i="17"/>
  <c r="R68" i="17" s="1"/>
  <c r="I440" i="17"/>
  <c r="Q68" i="17" s="1"/>
  <c r="G440" i="17"/>
  <c r="J439" i="17"/>
  <c r="I439" i="17"/>
  <c r="G439" i="17"/>
  <c r="J438" i="17"/>
  <c r="I438" i="17"/>
  <c r="G438" i="17"/>
  <c r="J437" i="17"/>
  <c r="I437" i="17"/>
  <c r="G437" i="17"/>
  <c r="J436" i="17"/>
  <c r="I436" i="17"/>
  <c r="G436" i="17"/>
  <c r="J435" i="17"/>
  <c r="I435" i="17"/>
  <c r="G435" i="17"/>
  <c r="J434" i="17"/>
  <c r="I434" i="17"/>
  <c r="G434" i="17"/>
  <c r="J433" i="17"/>
  <c r="R67" i="17" s="1"/>
  <c r="I433" i="17"/>
  <c r="Q67" i="17" s="1"/>
  <c r="G433" i="17"/>
  <c r="J432" i="17"/>
  <c r="I432" i="17"/>
  <c r="G432" i="17"/>
  <c r="J431" i="17"/>
  <c r="I431" i="17"/>
  <c r="G431" i="17"/>
  <c r="J430" i="17"/>
  <c r="I430" i="17"/>
  <c r="G430" i="17"/>
  <c r="J429" i="17"/>
  <c r="I429" i="17"/>
  <c r="G429" i="17"/>
  <c r="J428" i="17"/>
  <c r="I428" i="17"/>
  <c r="G428" i="17"/>
  <c r="J427" i="17"/>
  <c r="I427" i="17"/>
  <c r="G427" i="17"/>
  <c r="J426" i="17"/>
  <c r="R66" i="17" s="1"/>
  <c r="I426" i="17"/>
  <c r="Q66" i="17" s="1"/>
  <c r="G426" i="17"/>
  <c r="J425" i="17"/>
  <c r="I425" i="17"/>
  <c r="G425" i="17"/>
  <c r="J424" i="17"/>
  <c r="I424" i="17"/>
  <c r="G424" i="17"/>
  <c r="J423" i="17"/>
  <c r="I423" i="17"/>
  <c r="G423" i="17"/>
  <c r="J422" i="17"/>
  <c r="I422" i="17"/>
  <c r="G422" i="17"/>
  <c r="J421" i="17"/>
  <c r="I421" i="17"/>
  <c r="G421" i="17"/>
  <c r="J420" i="17"/>
  <c r="I420" i="17"/>
  <c r="G420" i="17"/>
  <c r="J419" i="17"/>
  <c r="R65" i="17" s="1"/>
  <c r="I419" i="17"/>
  <c r="Q65" i="17" s="1"/>
  <c r="G419" i="17"/>
  <c r="J418" i="17"/>
  <c r="I418" i="17"/>
  <c r="G418" i="17"/>
  <c r="J417" i="17"/>
  <c r="I417" i="17"/>
  <c r="G417" i="17"/>
  <c r="J416" i="17"/>
  <c r="I416" i="17"/>
  <c r="G416" i="17"/>
  <c r="J415" i="17"/>
  <c r="I415" i="17"/>
  <c r="G415" i="17"/>
  <c r="J414" i="17"/>
  <c r="I414" i="17"/>
  <c r="G414" i="17"/>
  <c r="J413" i="17"/>
  <c r="I413" i="17"/>
  <c r="G413" i="17"/>
  <c r="J412" i="17"/>
  <c r="R64" i="17" s="1"/>
  <c r="I412" i="17"/>
  <c r="Q64" i="17" s="1"/>
  <c r="G412" i="17"/>
  <c r="J411" i="17"/>
  <c r="I411" i="17"/>
  <c r="G411" i="17"/>
  <c r="J410" i="17"/>
  <c r="I410" i="17"/>
  <c r="G410" i="17"/>
  <c r="J409" i="17"/>
  <c r="I409" i="17"/>
  <c r="G409" i="17"/>
  <c r="J408" i="17"/>
  <c r="I408" i="17"/>
  <c r="G408" i="17"/>
  <c r="J407" i="17"/>
  <c r="I407" i="17"/>
  <c r="G407" i="17"/>
  <c r="J406" i="17"/>
  <c r="I406" i="17"/>
  <c r="G406" i="17"/>
  <c r="J405" i="17"/>
  <c r="R63" i="17" s="1"/>
  <c r="I405" i="17"/>
  <c r="G405" i="17"/>
  <c r="J404" i="17"/>
  <c r="I404" i="17"/>
  <c r="G404" i="17"/>
  <c r="J403" i="17"/>
  <c r="I403" i="17"/>
  <c r="G403" i="17"/>
  <c r="J402" i="17"/>
  <c r="I402" i="17"/>
  <c r="G402" i="17"/>
  <c r="J401" i="17"/>
  <c r="I401" i="17"/>
  <c r="G401" i="17"/>
  <c r="J400" i="17"/>
  <c r="I400" i="17"/>
  <c r="G400" i="17"/>
  <c r="J399" i="17"/>
  <c r="I399" i="17"/>
  <c r="G399" i="17"/>
  <c r="J398" i="17"/>
  <c r="R62" i="17" s="1"/>
  <c r="I398" i="17"/>
  <c r="Q62" i="17" s="1"/>
  <c r="G398" i="17"/>
  <c r="J397" i="17"/>
  <c r="I397" i="17"/>
  <c r="G397" i="17"/>
  <c r="J396" i="17"/>
  <c r="I396" i="17"/>
  <c r="G396" i="17"/>
  <c r="J395" i="17"/>
  <c r="I395" i="17"/>
  <c r="G395" i="17"/>
  <c r="J394" i="17"/>
  <c r="I394" i="17"/>
  <c r="G394" i="17"/>
  <c r="J393" i="17"/>
  <c r="I393" i="17"/>
  <c r="G393" i="17"/>
  <c r="J392" i="17"/>
  <c r="I392" i="17"/>
  <c r="G392" i="17"/>
  <c r="J391" i="17"/>
  <c r="R61" i="17" s="1"/>
  <c r="I391" i="17"/>
  <c r="Q61" i="17" s="1"/>
  <c r="G391" i="17"/>
  <c r="J390" i="17"/>
  <c r="I390" i="17"/>
  <c r="G390" i="17"/>
  <c r="J389" i="17"/>
  <c r="I389" i="17"/>
  <c r="G389" i="17"/>
  <c r="J388" i="17"/>
  <c r="I388" i="17"/>
  <c r="G388" i="17"/>
  <c r="J387" i="17"/>
  <c r="I387" i="17"/>
  <c r="G387" i="17"/>
  <c r="J386" i="17"/>
  <c r="I386" i="17"/>
  <c r="G386" i="17"/>
  <c r="J385" i="17"/>
  <c r="I385" i="17"/>
  <c r="G385" i="17"/>
  <c r="J384" i="17"/>
  <c r="R60" i="17" s="1"/>
  <c r="I384" i="17"/>
  <c r="Q60" i="17" s="1"/>
  <c r="G384" i="17"/>
  <c r="J383" i="17"/>
  <c r="I383" i="17"/>
  <c r="G383" i="17"/>
  <c r="J382" i="17"/>
  <c r="I382" i="17"/>
  <c r="G382" i="17"/>
  <c r="J381" i="17"/>
  <c r="I381" i="17"/>
  <c r="G381" i="17"/>
  <c r="J380" i="17"/>
  <c r="I380" i="17"/>
  <c r="G380" i="17"/>
  <c r="J379" i="17"/>
  <c r="I379" i="17"/>
  <c r="G379" i="17"/>
  <c r="J378" i="17"/>
  <c r="I378" i="17"/>
  <c r="G378" i="17"/>
  <c r="J377" i="17"/>
  <c r="R59" i="17" s="1"/>
  <c r="I377" i="17"/>
  <c r="Q59" i="17" s="1"/>
  <c r="G377" i="17"/>
  <c r="J376" i="17"/>
  <c r="I376" i="17"/>
  <c r="G376" i="17"/>
  <c r="J375" i="17"/>
  <c r="I375" i="17"/>
  <c r="G375" i="17"/>
  <c r="J374" i="17"/>
  <c r="I374" i="17"/>
  <c r="G374" i="17"/>
  <c r="J373" i="17"/>
  <c r="I373" i="17"/>
  <c r="G373" i="17"/>
  <c r="J372" i="17"/>
  <c r="I372" i="17"/>
  <c r="G372" i="17"/>
  <c r="J371" i="17"/>
  <c r="I371" i="17"/>
  <c r="G371" i="17"/>
  <c r="J370" i="17"/>
  <c r="R58" i="17" s="1"/>
  <c r="I370" i="17"/>
  <c r="Q58" i="17" s="1"/>
  <c r="G370" i="17"/>
  <c r="J369" i="17"/>
  <c r="I369" i="17"/>
  <c r="G369" i="17"/>
  <c r="J368" i="17"/>
  <c r="I368" i="17"/>
  <c r="G368" i="17"/>
  <c r="J367" i="17"/>
  <c r="I367" i="17"/>
  <c r="G367" i="17"/>
  <c r="J366" i="17"/>
  <c r="I366" i="17"/>
  <c r="G366" i="17"/>
  <c r="J365" i="17"/>
  <c r="I365" i="17"/>
  <c r="G365" i="17"/>
  <c r="J364" i="17"/>
  <c r="I364" i="17"/>
  <c r="G364" i="17"/>
  <c r="J363" i="17"/>
  <c r="R57" i="17" s="1"/>
  <c r="I363" i="17"/>
  <c r="Q57" i="17" s="1"/>
  <c r="G363" i="17"/>
  <c r="J362" i="17"/>
  <c r="I362" i="17"/>
  <c r="G362" i="17"/>
  <c r="J361" i="17"/>
  <c r="I361" i="17"/>
  <c r="G361" i="17"/>
  <c r="J360" i="17"/>
  <c r="I360" i="17"/>
  <c r="G360" i="17"/>
  <c r="J359" i="17"/>
  <c r="I359" i="17"/>
  <c r="G359" i="17"/>
  <c r="J358" i="17"/>
  <c r="I358" i="17"/>
  <c r="G358" i="17"/>
  <c r="J357" i="17"/>
  <c r="I357" i="17"/>
  <c r="G357" i="17"/>
  <c r="J356" i="17"/>
  <c r="R56" i="17" s="1"/>
  <c r="I356" i="17"/>
  <c r="Q56" i="17" s="1"/>
  <c r="G356" i="17"/>
  <c r="J355" i="17"/>
  <c r="I355" i="17"/>
  <c r="G355" i="17"/>
  <c r="J354" i="17"/>
  <c r="I354" i="17"/>
  <c r="G354" i="17"/>
  <c r="J353" i="17"/>
  <c r="I353" i="17"/>
  <c r="G353" i="17"/>
  <c r="J352" i="17"/>
  <c r="I352" i="17"/>
  <c r="G352" i="17"/>
  <c r="J351" i="17"/>
  <c r="I351" i="17"/>
  <c r="G351" i="17"/>
  <c r="J350" i="17"/>
  <c r="I350" i="17"/>
  <c r="G350" i="17"/>
  <c r="J349" i="17"/>
  <c r="I349" i="17"/>
  <c r="Q55" i="17" s="1"/>
  <c r="G349" i="17"/>
  <c r="J348" i="17"/>
  <c r="I348" i="17"/>
  <c r="G348" i="17"/>
  <c r="J347" i="17"/>
  <c r="I347" i="17"/>
  <c r="G347" i="17"/>
  <c r="J346" i="17"/>
  <c r="I346" i="17"/>
  <c r="G346" i="17"/>
  <c r="J345" i="17"/>
  <c r="I345" i="17"/>
  <c r="G345" i="17"/>
  <c r="J344" i="17"/>
  <c r="I344" i="17"/>
  <c r="G344" i="17"/>
  <c r="J343" i="17"/>
  <c r="I343" i="17"/>
  <c r="G343" i="17"/>
  <c r="J342" i="17"/>
  <c r="R54" i="17" s="1"/>
  <c r="I342" i="17"/>
  <c r="Q54" i="17" s="1"/>
  <c r="G342" i="17"/>
  <c r="J341" i="17"/>
  <c r="I341" i="17"/>
  <c r="G341" i="17"/>
  <c r="J340" i="17"/>
  <c r="I340" i="17"/>
  <c r="G340" i="17"/>
  <c r="J339" i="17"/>
  <c r="I339" i="17"/>
  <c r="G339" i="17"/>
  <c r="J338" i="17"/>
  <c r="I338" i="17"/>
  <c r="G338" i="17"/>
  <c r="J337" i="17"/>
  <c r="I337" i="17"/>
  <c r="G337" i="17"/>
  <c r="J336" i="17"/>
  <c r="I336" i="17"/>
  <c r="G336" i="17"/>
  <c r="J335" i="17"/>
  <c r="R53" i="17" s="1"/>
  <c r="I335" i="17"/>
  <c r="G335" i="17"/>
  <c r="J334" i="17"/>
  <c r="I334" i="17"/>
  <c r="G334" i="17"/>
  <c r="J333" i="17"/>
  <c r="I333" i="17"/>
  <c r="G333" i="17"/>
  <c r="J332" i="17"/>
  <c r="I332" i="17"/>
  <c r="G332" i="17"/>
  <c r="J331" i="17"/>
  <c r="I331" i="17"/>
  <c r="G331" i="17"/>
  <c r="J330" i="17"/>
  <c r="I330" i="17"/>
  <c r="G330" i="17"/>
  <c r="J329" i="17"/>
  <c r="I329" i="17"/>
  <c r="G329" i="17"/>
  <c r="J328" i="17"/>
  <c r="R52" i="17" s="1"/>
  <c r="I328" i="17"/>
  <c r="Q52" i="17" s="1"/>
  <c r="G328" i="17"/>
  <c r="J327" i="17"/>
  <c r="I327" i="17"/>
  <c r="G327" i="17"/>
  <c r="J326" i="17"/>
  <c r="I326" i="17"/>
  <c r="G326" i="17"/>
  <c r="J325" i="17"/>
  <c r="I325" i="17"/>
  <c r="G325" i="17"/>
  <c r="J324" i="17"/>
  <c r="I324" i="17"/>
  <c r="G324" i="17"/>
  <c r="J323" i="17"/>
  <c r="I323" i="17"/>
  <c r="G323" i="17"/>
  <c r="J322" i="17"/>
  <c r="I322" i="17"/>
  <c r="G322" i="17"/>
  <c r="J321" i="17"/>
  <c r="R51" i="17" s="1"/>
  <c r="I321" i="17"/>
  <c r="Q51" i="17" s="1"/>
  <c r="G321" i="17"/>
  <c r="J320" i="17"/>
  <c r="I320" i="17"/>
  <c r="G320" i="17"/>
  <c r="J319" i="17"/>
  <c r="I319" i="17"/>
  <c r="G319" i="17"/>
  <c r="J318" i="17"/>
  <c r="I318" i="17"/>
  <c r="G318" i="17"/>
  <c r="J317" i="17"/>
  <c r="I317" i="17"/>
  <c r="G317" i="17"/>
  <c r="J316" i="17"/>
  <c r="I316" i="17"/>
  <c r="G316" i="17"/>
  <c r="J315" i="17"/>
  <c r="I315" i="17"/>
  <c r="G315" i="17"/>
  <c r="J314" i="17"/>
  <c r="R50" i="17" s="1"/>
  <c r="I314" i="17"/>
  <c r="Q50" i="17" s="1"/>
  <c r="G314" i="17"/>
  <c r="J313" i="17"/>
  <c r="I313" i="17"/>
  <c r="G313" i="17"/>
  <c r="J312" i="17"/>
  <c r="I312" i="17"/>
  <c r="G312" i="17"/>
  <c r="J311" i="17"/>
  <c r="I311" i="17"/>
  <c r="G311" i="17"/>
  <c r="J310" i="17"/>
  <c r="I310" i="17"/>
  <c r="G310" i="17"/>
  <c r="J309" i="17"/>
  <c r="I309" i="17"/>
  <c r="G309" i="17"/>
  <c r="J308" i="17"/>
  <c r="I308" i="17"/>
  <c r="G308" i="17"/>
  <c r="J307" i="17"/>
  <c r="R49" i="17" s="1"/>
  <c r="I307" i="17"/>
  <c r="Q49" i="17" s="1"/>
  <c r="G307" i="17"/>
  <c r="J306" i="17"/>
  <c r="I306" i="17"/>
  <c r="G306" i="17"/>
  <c r="J305" i="17"/>
  <c r="I305" i="17"/>
  <c r="G305" i="17"/>
  <c r="J304" i="17"/>
  <c r="I304" i="17"/>
  <c r="G304" i="17"/>
  <c r="J303" i="17"/>
  <c r="I303" i="17"/>
  <c r="G303" i="17"/>
  <c r="J302" i="17"/>
  <c r="I302" i="17"/>
  <c r="G302" i="17"/>
  <c r="J301" i="17"/>
  <c r="I301" i="17"/>
  <c r="G301" i="17"/>
  <c r="J300" i="17"/>
  <c r="R48" i="17" s="1"/>
  <c r="I300" i="17"/>
  <c r="Q48" i="17" s="1"/>
  <c r="G300" i="17"/>
  <c r="J299" i="17"/>
  <c r="I299" i="17"/>
  <c r="G299" i="17"/>
  <c r="J298" i="17"/>
  <c r="I298" i="17"/>
  <c r="G298" i="17"/>
  <c r="J297" i="17"/>
  <c r="I297" i="17"/>
  <c r="G297" i="17"/>
  <c r="J296" i="17"/>
  <c r="I296" i="17"/>
  <c r="G296" i="17"/>
  <c r="J295" i="17"/>
  <c r="R47" i="17" s="1"/>
  <c r="I295" i="17"/>
  <c r="Q47" i="17" s="1"/>
  <c r="G295" i="17"/>
  <c r="J294" i="17"/>
  <c r="I294" i="17"/>
  <c r="G294" i="17"/>
  <c r="J293" i="17"/>
  <c r="I293" i="17"/>
  <c r="G293" i="17"/>
  <c r="J292" i="17"/>
  <c r="I292" i="17"/>
  <c r="G292" i="17"/>
  <c r="J291" i="17"/>
  <c r="I291" i="17"/>
  <c r="G291" i="17"/>
  <c r="J290" i="17"/>
  <c r="I290" i="17"/>
  <c r="G290" i="17"/>
  <c r="J289" i="17"/>
  <c r="I289" i="17"/>
  <c r="G289" i="17"/>
  <c r="J288" i="17"/>
  <c r="I288" i="17"/>
  <c r="G288" i="17"/>
  <c r="J287" i="17"/>
  <c r="I287" i="17"/>
  <c r="G287" i="17"/>
  <c r="J286" i="17"/>
  <c r="R46" i="17" s="1"/>
  <c r="I286" i="17"/>
  <c r="G286" i="17"/>
  <c r="J285" i="17"/>
  <c r="I285" i="17"/>
  <c r="G285" i="17"/>
  <c r="J284" i="17"/>
  <c r="I284" i="17"/>
  <c r="G284" i="17"/>
  <c r="J283" i="17"/>
  <c r="I283" i="17"/>
  <c r="G283" i="17"/>
  <c r="J282" i="17"/>
  <c r="I282" i="17"/>
  <c r="G282" i="17"/>
  <c r="J281" i="17"/>
  <c r="I281" i="17"/>
  <c r="G281" i="17"/>
  <c r="J280" i="17"/>
  <c r="I280" i="17"/>
  <c r="G280" i="17"/>
  <c r="J279" i="17"/>
  <c r="R45" i="17" s="1"/>
  <c r="I279" i="17"/>
  <c r="Q45" i="17" s="1"/>
  <c r="G279" i="17"/>
  <c r="J278" i="17"/>
  <c r="I278" i="17"/>
  <c r="G278" i="17"/>
  <c r="J277" i="17"/>
  <c r="I277" i="17"/>
  <c r="G277" i="17"/>
  <c r="J276" i="17"/>
  <c r="I276" i="17"/>
  <c r="G276" i="17"/>
  <c r="J275" i="17"/>
  <c r="I275" i="17"/>
  <c r="G275" i="17"/>
  <c r="J274" i="17"/>
  <c r="I274" i="17"/>
  <c r="G274" i="17"/>
  <c r="J273" i="17"/>
  <c r="I273" i="17"/>
  <c r="G273" i="17"/>
  <c r="J272" i="17"/>
  <c r="R44" i="17" s="1"/>
  <c r="I272" i="17"/>
  <c r="Q44" i="17" s="1"/>
  <c r="G272" i="17"/>
  <c r="J271" i="17"/>
  <c r="I271" i="17"/>
  <c r="G271" i="17"/>
  <c r="J270" i="17"/>
  <c r="I270" i="17"/>
  <c r="G270" i="17"/>
  <c r="J269" i="17"/>
  <c r="I269" i="17"/>
  <c r="G269" i="17"/>
  <c r="J268" i="17"/>
  <c r="I268" i="17"/>
  <c r="G268" i="17"/>
  <c r="J267" i="17"/>
  <c r="I267" i="17"/>
  <c r="G267" i="17"/>
  <c r="J266" i="17"/>
  <c r="I266" i="17"/>
  <c r="G266" i="17"/>
  <c r="J265" i="17"/>
  <c r="R43" i="17" s="1"/>
  <c r="I265" i="17"/>
  <c r="Q43" i="17" s="1"/>
  <c r="G265" i="17"/>
  <c r="J264" i="17"/>
  <c r="I264" i="17"/>
  <c r="G264" i="17"/>
  <c r="J263" i="17"/>
  <c r="I263" i="17"/>
  <c r="G263" i="17"/>
  <c r="J262" i="17"/>
  <c r="I262" i="17"/>
  <c r="G262" i="17"/>
  <c r="J261" i="17"/>
  <c r="I261" i="17"/>
  <c r="G261" i="17"/>
  <c r="J260" i="17"/>
  <c r="I260" i="17"/>
  <c r="G260" i="17"/>
  <c r="J259" i="17"/>
  <c r="I259" i="17"/>
  <c r="G259" i="17"/>
  <c r="J258" i="17"/>
  <c r="R42" i="17" s="1"/>
  <c r="I258" i="17"/>
  <c r="Q42" i="17" s="1"/>
  <c r="G258" i="17"/>
  <c r="J257" i="17"/>
  <c r="I257" i="17"/>
  <c r="G257" i="17"/>
  <c r="J256" i="17"/>
  <c r="I256" i="17"/>
  <c r="G256" i="17"/>
  <c r="J255" i="17"/>
  <c r="I255" i="17"/>
  <c r="G255" i="17"/>
  <c r="J254" i="17"/>
  <c r="I254" i="17"/>
  <c r="G254" i="17"/>
  <c r="J253" i="17"/>
  <c r="I253" i="17"/>
  <c r="G253" i="17"/>
  <c r="J252" i="17"/>
  <c r="I252" i="17"/>
  <c r="G252" i="17"/>
  <c r="J251" i="17"/>
  <c r="R41" i="17" s="1"/>
  <c r="I251" i="17"/>
  <c r="Q41" i="17" s="1"/>
  <c r="G251" i="17"/>
  <c r="J250" i="17"/>
  <c r="I250" i="17"/>
  <c r="G250" i="17"/>
  <c r="J249" i="17"/>
  <c r="I249" i="17"/>
  <c r="G249" i="17"/>
  <c r="J248" i="17"/>
  <c r="I248" i="17"/>
  <c r="G248" i="17"/>
  <c r="J247" i="17"/>
  <c r="I247" i="17"/>
  <c r="G247" i="17"/>
  <c r="J246" i="17"/>
  <c r="I246" i="17"/>
  <c r="G246" i="17"/>
  <c r="J245" i="17"/>
  <c r="I245" i="17"/>
  <c r="G245" i="17"/>
  <c r="J244" i="17"/>
  <c r="R40" i="17" s="1"/>
  <c r="I244" i="17"/>
  <c r="Q40" i="17" s="1"/>
  <c r="G244" i="17"/>
  <c r="J243" i="17"/>
  <c r="I243" i="17"/>
  <c r="G243" i="17"/>
  <c r="J242" i="17"/>
  <c r="I242" i="17"/>
  <c r="G242" i="17"/>
  <c r="J241" i="17"/>
  <c r="I241" i="17"/>
  <c r="G241" i="17"/>
  <c r="J240" i="17"/>
  <c r="I240" i="17"/>
  <c r="G240" i="17"/>
  <c r="J239" i="17"/>
  <c r="I239" i="17"/>
  <c r="G239" i="17"/>
  <c r="J238" i="17"/>
  <c r="I238" i="17"/>
  <c r="G238" i="17"/>
  <c r="J237" i="17"/>
  <c r="R39" i="17" s="1"/>
  <c r="I237" i="17"/>
  <c r="Q39" i="17" s="1"/>
  <c r="G237" i="17"/>
  <c r="J236" i="17"/>
  <c r="I236" i="17"/>
  <c r="G236" i="17"/>
  <c r="J235" i="17"/>
  <c r="I235" i="17"/>
  <c r="G235" i="17"/>
  <c r="J234" i="17"/>
  <c r="I234" i="17"/>
  <c r="G234" i="17"/>
  <c r="J233" i="17"/>
  <c r="I233" i="17"/>
  <c r="G233" i="17"/>
  <c r="J232" i="17"/>
  <c r="I232" i="17"/>
  <c r="G232" i="17"/>
  <c r="J231" i="17"/>
  <c r="I231" i="17"/>
  <c r="G231" i="17"/>
  <c r="J230" i="17"/>
  <c r="R38" i="17" s="1"/>
  <c r="I230" i="17"/>
  <c r="Q38" i="17" s="1"/>
  <c r="G230" i="17"/>
  <c r="J229" i="17"/>
  <c r="I229" i="17"/>
  <c r="G229" i="17"/>
  <c r="J228" i="17"/>
  <c r="I228" i="17"/>
  <c r="G228" i="17"/>
  <c r="J227" i="17"/>
  <c r="I227" i="17"/>
  <c r="G227" i="17"/>
  <c r="J226" i="17"/>
  <c r="I226" i="17"/>
  <c r="G226" i="17"/>
  <c r="J225" i="17"/>
  <c r="I225" i="17"/>
  <c r="G225" i="17"/>
  <c r="J224" i="17"/>
  <c r="I224" i="17"/>
  <c r="G224" i="17"/>
  <c r="J223" i="17"/>
  <c r="R37" i="17" s="1"/>
  <c r="I223" i="17"/>
  <c r="Q37" i="17" s="1"/>
  <c r="G223" i="17"/>
  <c r="J222" i="17"/>
  <c r="I222" i="17"/>
  <c r="G222" i="17"/>
  <c r="J221" i="17"/>
  <c r="I221" i="17"/>
  <c r="G221" i="17"/>
  <c r="J220" i="17"/>
  <c r="I220" i="17"/>
  <c r="G220" i="17"/>
  <c r="J219" i="17"/>
  <c r="I219" i="17"/>
  <c r="G219" i="17"/>
  <c r="J218" i="17"/>
  <c r="I218" i="17"/>
  <c r="G218" i="17"/>
  <c r="J217" i="17"/>
  <c r="I217" i="17"/>
  <c r="G217" i="17"/>
  <c r="J216" i="17"/>
  <c r="R36" i="17" s="1"/>
  <c r="I216" i="17"/>
  <c r="G216" i="17"/>
  <c r="J215" i="17"/>
  <c r="I215" i="17"/>
  <c r="G215" i="17"/>
  <c r="J214" i="17"/>
  <c r="I214" i="17"/>
  <c r="G214" i="17"/>
  <c r="J213" i="17"/>
  <c r="I213" i="17"/>
  <c r="G213" i="17"/>
  <c r="J212" i="17"/>
  <c r="I212" i="17"/>
  <c r="G212" i="17"/>
  <c r="J211" i="17"/>
  <c r="I211" i="17"/>
  <c r="G211" i="17"/>
  <c r="J210" i="17"/>
  <c r="I210" i="17"/>
  <c r="G210" i="17"/>
  <c r="J209" i="17"/>
  <c r="R35" i="17" s="1"/>
  <c r="I209" i="17"/>
  <c r="Q35" i="17" s="1"/>
  <c r="G209" i="17"/>
  <c r="J208" i="17"/>
  <c r="I208" i="17"/>
  <c r="G208" i="17"/>
  <c r="J207" i="17"/>
  <c r="I207" i="17"/>
  <c r="G207" i="17"/>
  <c r="J206" i="17"/>
  <c r="I206" i="17"/>
  <c r="G206" i="17"/>
  <c r="J205" i="17"/>
  <c r="I205" i="17"/>
  <c r="G205" i="17"/>
  <c r="J204" i="17"/>
  <c r="I204" i="17"/>
  <c r="G204" i="17"/>
  <c r="J203" i="17"/>
  <c r="I203" i="17"/>
  <c r="G203" i="17"/>
  <c r="J202" i="17"/>
  <c r="R34" i="17" s="1"/>
  <c r="I202" i="17"/>
  <c r="Q34" i="17" s="1"/>
  <c r="G202" i="17"/>
  <c r="J201" i="17"/>
  <c r="I201" i="17"/>
  <c r="G201" i="17"/>
  <c r="J200" i="17"/>
  <c r="I200" i="17"/>
  <c r="G200" i="17"/>
  <c r="J199" i="17"/>
  <c r="I199" i="17"/>
  <c r="G199" i="17"/>
  <c r="J198" i="17"/>
  <c r="I198" i="17"/>
  <c r="G198" i="17"/>
  <c r="J197" i="17"/>
  <c r="I197" i="17"/>
  <c r="G197" i="17"/>
  <c r="J196" i="17"/>
  <c r="I196" i="17"/>
  <c r="G196" i="17"/>
  <c r="J195" i="17"/>
  <c r="R33" i="17" s="1"/>
  <c r="I195" i="17"/>
  <c r="Q33" i="17" s="1"/>
  <c r="G195" i="17"/>
  <c r="J194" i="17"/>
  <c r="I194" i="17"/>
  <c r="G194" i="17"/>
  <c r="J193" i="17"/>
  <c r="I193" i="17"/>
  <c r="G193" i="17"/>
  <c r="J192" i="17"/>
  <c r="I192" i="17"/>
  <c r="G192" i="17"/>
  <c r="J191" i="17"/>
  <c r="I191" i="17"/>
  <c r="G191" i="17"/>
  <c r="J190" i="17"/>
  <c r="I190" i="17"/>
  <c r="G190" i="17"/>
  <c r="J189" i="17"/>
  <c r="I189" i="17"/>
  <c r="G189" i="17"/>
  <c r="J188" i="17"/>
  <c r="I188" i="17"/>
  <c r="Q32" i="17" s="1"/>
  <c r="G188" i="17"/>
  <c r="J187" i="17"/>
  <c r="I187" i="17"/>
  <c r="G187" i="17"/>
  <c r="J186" i="17"/>
  <c r="I186" i="17"/>
  <c r="G186" i="17"/>
  <c r="J185" i="17"/>
  <c r="I185" i="17"/>
  <c r="G185" i="17"/>
  <c r="J184" i="17"/>
  <c r="I184" i="17"/>
  <c r="G184" i="17"/>
  <c r="J183" i="17"/>
  <c r="I183" i="17"/>
  <c r="G183" i="17"/>
  <c r="J182" i="17"/>
  <c r="I182" i="17"/>
  <c r="G182" i="17"/>
  <c r="J181" i="17"/>
  <c r="R31" i="17" s="1"/>
  <c r="I181" i="17"/>
  <c r="G181" i="17"/>
  <c r="J180" i="17"/>
  <c r="I180" i="17"/>
  <c r="G180" i="17"/>
  <c r="J179" i="17"/>
  <c r="I179" i="17"/>
  <c r="G179" i="17"/>
  <c r="J178" i="17"/>
  <c r="I178" i="17"/>
  <c r="G178" i="17"/>
  <c r="J177" i="17"/>
  <c r="I177" i="17"/>
  <c r="G177" i="17"/>
  <c r="J176" i="17"/>
  <c r="I176" i="17"/>
  <c r="G176" i="17"/>
  <c r="J175" i="17"/>
  <c r="I175" i="17"/>
  <c r="G175" i="17"/>
  <c r="J174" i="17"/>
  <c r="R30" i="17" s="1"/>
  <c r="I174" i="17"/>
  <c r="Q30" i="17" s="1"/>
  <c r="G174" i="17"/>
  <c r="J173" i="17"/>
  <c r="I173" i="17"/>
  <c r="G173" i="17"/>
  <c r="J172" i="17"/>
  <c r="I172" i="17"/>
  <c r="G172" i="17"/>
  <c r="J171" i="17"/>
  <c r="I171" i="17"/>
  <c r="G171" i="17"/>
  <c r="J170" i="17"/>
  <c r="I170" i="17"/>
  <c r="G170" i="17"/>
  <c r="J169" i="17"/>
  <c r="I169" i="17"/>
  <c r="G169" i="17"/>
  <c r="J168" i="17"/>
  <c r="I168" i="17"/>
  <c r="G168" i="17"/>
  <c r="J167" i="17"/>
  <c r="R29" i="17" s="1"/>
  <c r="I167" i="17"/>
  <c r="Q29" i="17" s="1"/>
  <c r="G167" i="17"/>
  <c r="R166" i="17"/>
  <c r="J166" i="17"/>
  <c r="I166" i="17"/>
  <c r="G166" i="17"/>
  <c r="J165" i="17"/>
  <c r="I165" i="17"/>
  <c r="G165" i="17"/>
  <c r="J164" i="17"/>
  <c r="I164" i="17"/>
  <c r="G164" i="17"/>
  <c r="J163" i="17"/>
  <c r="I163" i="17"/>
  <c r="G163" i="17"/>
  <c r="J162" i="17"/>
  <c r="I162" i="17"/>
  <c r="G162" i="17"/>
  <c r="J161" i="17"/>
  <c r="I161" i="17"/>
  <c r="G161" i="17"/>
  <c r="J160" i="17"/>
  <c r="R28" i="17" s="1"/>
  <c r="I160" i="17"/>
  <c r="Q28" i="17" s="1"/>
  <c r="G160" i="17"/>
  <c r="J159" i="17"/>
  <c r="I159" i="17"/>
  <c r="G159" i="17"/>
  <c r="J158" i="17"/>
  <c r="I158" i="17"/>
  <c r="G158" i="17"/>
  <c r="J157" i="17"/>
  <c r="I157" i="17"/>
  <c r="G157" i="17"/>
  <c r="J156" i="17"/>
  <c r="I156" i="17"/>
  <c r="G156" i="17"/>
  <c r="J155" i="17"/>
  <c r="I155" i="17"/>
  <c r="G155" i="17"/>
  <c r="J154" i="17"/>
  <c r="I154" i="17"/>
  <c r="G154" i="17"/>
  <c r="J153" i="17"/>
  <c r="R27" i="17" s="1"/>
  <c r="I153" i="17"/>
  <c r="Q27" i="17" s="1"/>
  <c r="G153" i="17"/>
  <c r="J152" i="17"/>
  <c r="I152" i="17"/>
  <c r="G152" i="17"/>
  <c r="J151" i="17"/>
  <c r="I151" i="17"/>
  <c r="G151" i="17"/>
  <c r="J150" i="17"/>
  <c r="I150" i="17"/>
  <c r="G150" i="17"/>
  <c r="J149" i="17"/>
  <c r="I149" i="17"/>
  <c r="G149" i="17"/>
  <c r="J148" i="17"/>
  <c r="I148" i="17"/>
  <c r="G148" i="17"/>
  <c r="J147" i="17"/>
  <c r="I147" i="17"/>
  <c r="G147" i="17"/>
  <c r="J146" i="17"/>
  <c r="R26" i="17" s="1"/>
  <c r="I146" i="17"/>
  <c r="Q26" i="17" s="1"/>
  <c r="G146" i="17"/>
  <c r="J145" i="17"/>
  <c r="I145" i="17"/>
  <c r="G145" i="17"/>
  <c r="J144" i="17"/>
  <c r="I144" i="17"/>
  <c r="G144" i="17"/>
  <c r="J143" i="17"/>
  <c r="I143" i="17"/>
  <c r="G143" i="17"/>
  <c r="J142" i="17"/>
  <c r="I142" i="17"/>
  <c r="G142" i="17"/>
  <c r="J141" i="17"/>
  <c r="I141" i="17"/>
  <c r="G141" i="17"/>
  <c r="J140" i="17"/>
  <c r="I140" i="17"/>
  <c r="G140" i="17"/>
  <c r="J139" i="17"/>
  <c r="R25" i="17" s="1"/>
  <c r="I139" i="17"/>
  <c r="Q25" i="17" s="1"/>
  <c r="G139" i="17"/>
  <c r="J138" i="17"/>
  <c r="I138" i="17"/>
  <c r="G138" i="17"/>
  <c r="J137" i="17"/>
  <c r="I137" i="17"/>
  <c r="G137" i="17"/>
  <c r="J136" i="17"/>
  <c r="I136" i="17"/>
  <c r="G136" i="17"/>
  <c r="J135" i="17"/>
  <c r="I135" i="17"/>
  <c r="G135" i="17"/>
  <c r="J134" i="17"/>
  <c r="I134" i="17"/>
  <c r="G134" i="17"/>
  <c r="J133" i="17"/>
  <c r="I133" i="17"/>
  <c r="G133" i="17"/>
  <c r="J132" i="17"/>
  <c r="R24" i="17" s="1"/>
  <c r="I132" i="17"/>
  <c r="Q24" i="17" s="1"/>
  <c r="G132" i="17"/>
  <c r="J131" i="17"/>
  <c r="I131" i="17"/>
  <c r="G131" i="17"/>
  <c r="J130" i="17"/>
  <c r="I130" i="17"/>
  <c r="G130" i="17"/>
  <c r="J129" i="17"/>
  <c r="I129" i="17"/>
  <c r="G129" i="17"/>
  <c r="J128" i="17"/>
  <c r="I128" i="17"/>
  <c r="G128" i="17"/>
  <c r="J127" i="17"/>
  <c r="I127" i="17"/>
  <c r="G127" i="17"/>
  <c r="J126" i="17"/>
  <c r="I126" i="17"/>
  <c r="G126" i="17"/>
  <c r="J125" i="17"/>
  <c r="R23" i="17" s="1"/>
  <c r="I125" i="17"/>
  <c r="G125" i="17"/>
  <c r="J124" i="17"/>
  <c r="I124" i="17"/>
  <c r="G124" i="17"/>
  <c r="J123" i="17"/>
  <c r="I123" i="17"/>
  <c r="G123" i="17"/>
  <c r="J122" i="17"/>
  <c r="I122" i="17"/>
  <c r="G122" i="17"/>
  <c r="J121" i="17"/>
  <c r="I121" i="17"/>
  <c r="G121" i="17"/>
  <c r="J120" i="17"/>
  <c r="I120" i="17"/>
  <c r="G120" i="17"/>
  <c r="J119" i="17"/>
  <c r="I119" i="17"/>
  <c r="G119" i="17"/>
  <c r="J118" i="17"/>
  <c r="I118" i="17"/>
  <c r="Q22" i="17" s="1"/>
  <c r="G118" i="17"/>
  <c r="J117" i="17"/>
  <c r="I117" i="17"/>
  <c r="G117" i="17"/>
  <c r="J116" i="17"/>
  <c r="I116" i="17"/>
  <c r="G116" i="17"/>
  <c r="J115" i="17"/>
  <c r="I115" i="17"/>
  <c r="G115" i="17"/>
  <c r="J114" i="17"/>
  <c r="I114" i="17"/>
  <c r="G114" i="17"/>
  <c r="J113" i="17"/>
  <c r="I113" i="17"/>
  <c r="G113" i="17"/>
  <c r="J112" i="17"/>
  <c r="I112" i="17"/>
  <c r="G112" i="17"/>
  <c r="J111" i="17"/>
  <c r="R21" i="17" s="1"/>
  <c r="I111" i="17"/>
  <c r="Q21" i="17" s="1"/>
  <c r="G111" i="17"/>
  <c r="J110" i="17"/>
  <c r="I110" i="17"/>
  <c r="G110" i="17"/>
  <c r="J109" i="17"/>
  <c r="I109" i="17"/>
  <c r="G109" i="17"/>
  <c r="J108" i="17"/>
  <c r="I108" i="17"/>
  <c r="G108" i="17"/>
  <c r="J107" i="17"/>
  <c r="I107" i="17"/>
  <c r="G107" i="17"/>
  <c r="J106" i="17"/>
  <c r="I106" i="17"/>
  <c r="G106" i="17"/>
  <c r="J105" i="17"/>
  <c r="I105" i="17"/>
  <c r="G105" i="17"/>
  <c r="J104" i="17"/>
  <c r="R20" i="17" s="1"/>
  <c r="I104" i="17"/>
  <c r="Q20" i="17" s="1"/>
  <c r="G104" i="17"/>
  <c r="J103" i="17"/>
  <c r="I103" i="17"/>
  <c r="G103" i="17"/>
  <c r="J102" i="17"/>
  <c r="I102" i="17"/>
  <c r="G102" i="17"/>
  <c r="J101" i="17"/>
  <c r="I101" i="17"/>
  <c r="G101" i="17"/>
  <c r="J100" i="17"/>
  <c r="I100" i="17"/>
  <c r="G100" i="17"/>
  <c r="J99" i="17"/>
  <c r="I99" i="17"/>
  <c r="G99" i="17"/>
  <c r="J98" i="17"/>
  <c r="I98" i="17"/>
  <c r="G98" i="17"/>
  <c r="J97" i="17"/>
  <c r="R19" i="17" s="1"/>
  <c r="I97" i="17"/>
  <c r="G97" i="17"/>
  <c r="J96" i="17"/>
  <c r="I96" i="17"/>
  <c r="G96" i="17"/>
  <c r="J95" i="17"/>
  <c r="I95" i="17"/>
  <c r="G95" i="17"/>
  <c r="J94" i="17"/>
  <c r="I94" i="17"/>
  <c r="G94" i="17"/>
  <c r="J93" i="17"/>
  <c r="I93" i="17"/>
  <c r="G93" i="17"/>
  <c r="J92" i="17"/>
  <c r="I92" i="17"/>
  <c r="G92" i="17"/>
  <c r="J91" i="17"/>
  <c r="I91" i="17"/>
  <c r="G91" i="17"/>
  <c r="J90" i="17"/>
  <c r="R18" i="17" s="1"/>
  <c r="I90" i="17"/>
  <c r="Q18" i="17" s="1"/>
  <c r="G90" i="17"/>
  <c r="J89" i="17"/>
  <c r="I89" i="17"/>
  <c r="G89" i="17"/>
  <c r="J88" i="17"/>
  <c r="I88" i="17"/>
  <c r="G88" i="17"/>
  <c r="J87" i="17"/>
  <c r="I87" i="17"/>
  <c r="G87" i="17"/>
  <c r="J86" i="17"/>
  <c r="I86" i="17"/>
  <c r="G86" i="17"/>
  <c r="J85" i="17"/>
  <c r="I85" i="17"/>
  <c r="G85" i="17"/>
  <c r="J84" i="17"/>
  <c r="I84" i="17"/>
  <c r="G84" i="17"/>
  <c r="J83" i="17"/>
  <c r="R17" i="17" s="1"/>
  <c r="I83" i="17"/>
  <c r="G83" i="17"/>
  <c r="J82" i="17"/>
  <c r="I82" i="17"/>
  <c r="G82" i="17"/>
  <c r="J81" i="17"/>
  <c r="I81" i="17"/>
  <c r="G81" i="17"/>
  <c r="J80" i="17"/>
  <c r="I80" i="17"/>
  <c r="G80" i="17"/>
  <c r="J79" i="17"/>
  <c r="I79" i="17"/>
  <c r="G79" i="17"/>
  <c r="J78" i="17"/>
  <c r="I78" i="17"/>
  <c r="G78" i="17"/>
  <c r="J77" i="17"/>
  <c r="I77" i="17"/>
  <c r="G77" i="17"/>
  <c r="J76" i="17"/>
  <c r="I76" i="17"/>
  <c r="Q16" i="17" s="1"/>
  <c r="G76" i="17"/>
  <c r="J75" i="17"/>
  <c r="I75" i="17"/>
  <c r="G75" i="17"/>
  <c r="J74" i="17"/>
  <c r="I74" i="17"/>
  <c r="G74" i="17"/>
  <c r="J73" i="17"/>
  <c r="I73" i="17"/>
  <c r="G73" i="17"/>
  <c r="J72" i="17"/>
  <c r="I72" i="17"/>
  <c r="G72" i="17"/>
  <c r="J71" i="17"/>
  <c r="I71" i="17"/>
  <c r="G71" i="17"/>
  <c r="J70" i="17"/>
  <c r="I70" i="17"/>
  <c r="G70" i="17"/>
  <c r="J69" i="17"/>
  <c r="R15" i="17" s="1"/>
  <c r="I69" i="17"/>
  <c r="Q15" i="17" s="1"/>
  <c r="G69" i="17"/>
  <c r="J68" i="17"/>
  <c r="I68" i="17"/>
  <c r="G68" i="17"/>
  <c r="J67" i="17"/>
  <c r="I67" i="17"/>
  <c r="G67" i="17"/>
  <c r="J66" i="17"/>
  <c r="I66" i="17"/>
  <c r="G66" i="17"/>
  <c r="J65" i="17"/>
  <c r="I65" i="17"/>
  <c r="G65" i="17"/>
  <c r="J64" i="17"/>
  <c r="I64" i="17"/>
  <c r="G64" i="17"/>
  <c r="J63" i="17"/>
  <c r="I63" i="17"/>
  <c r="G63" i="17"/>
  <c r="J62" i="17"/>
  <c r="R14" i="17" s="1"/>
  <c r="I62" i="17"/>
  <c r="Q14" i="17" s="1"/>
  <c r="G62" i="17"/>
  <c r="J61" i="17"/>
  <c r="I61" i="17"/>
  <c r="G61" i="17"/>
  <c r="J60" i="17"/>
  <c r="I60" i="17"/>
  <c r="G60" i="17"/>
  <c r="J59" i="17"/>
  <c r="I59" i="17"/>
  <c r="G59" i="17"/>
  <c r="J58" i="17"/>
  <c r="I58" i="17"/>
  <c r="G58" i="17"/>
  <c r="J57" i="17"/>
  <c r="I57" i="17"/>
  <c r="G57" i="17"/>
  <c r="J56" i="17"/>
  <c r="I56" i="17"/>
  <c r="G56" i="17"/>
  <c r="J55" i="17"/>
  <c r="R13" i="17" s="1"/>
  <c r="I55" i="17"/>
  <c r="G55" i="17"/>
  <c r="J54" i="17"/>
  <c r="I54" i="17"/>
  <c r="G54" i="17"/>
  <c r="J53" i="17"/>
  <c r="I53" i="17"/>
  <c r="G53" i="17"/>
  <c r="J52" i="17"/>
  <c r="I52" i="17"/>
  <c r="G52" i="17"/>
  <c r="J51" i="17"/>
  <c r="I51" i="17"/>
  <c r="G51" i="17"/>
  <c r="J50" i="17"/>
  <c r="I50" i="17"/>
  <c r="G50" i="17"/>
  <c r="J49" i="17"/>
  <c r="I49" i="17"/>
  <c r="G49" i="17"/>
  <c r="J48" i="17"/>
  <c r="R12" i="17" s="1"/>
  <c r="I48" i="17"/>
  <c r="Q12" i="17" s="1"/>
  <c r="G48" i="17"/>
  <c r="J47" i="17"/>
  <c r="I47" i="17"/>
  <c r="G47" i="17"/>
  <c r="J46" i="17"/>
  <c r="I46" i="17"/>
  <c r="G46" i="17"/>
  <c r="J45" i="17"/>
  <c r="I45" i="17"/>
  <c r="G45" i="17"/>
  <c r="J44" i="17"/>
  <c r="I44" i="17"/>
  <c r="G44" i="17"/>
  <c r="J43" i="17"/>
  <c r="I43" i="17"/>
  <c r="G43" i="17"/>
  <c r="J42" i="17"/>
  <c r="I42" i="17"/>
  <c r="G42" i="17"/>
  <c r="J41" i="17"/>
  <c r="I41" i="17"/>
  <c r="Q11" i="17" s="1"/>
  <c r="G41" i="17"/>
  <c r="J40" i="17"/>
  <c r="I40" i="17"/>
  <c r="G40" i="17"/>
  <c r="J39" i="17"/>
  <c r="I39" i="17"/>
  <c r="G39" i="17"/>
  <c r="J38" i="17"/>
  <c r="I38" i="17"/>
  <c r="G38" i="17"/>
  <c r="J37" i="17"/>
  <c r="I37" i="17"/>
  <c r="G37" i="17"/>
  <c r="J36" i="17"/>
  <c r="I36" i="17"/>
  <c r="G36" i="17"/>
  <c r="J35" i="17"/>
  <c r="I35" i="17"/>
  <c r="G35" i="17"/>
  <c r="J34" i="17"/>
  <c r="R10" i="17" s="1"/>
  <c r="I34" i="17"/>
  <c r="Q10" i="17" s="1"/>
  <c r="G34" i="17"/>
  <c r="J33" i="17"/>
  <c r="I33" i="17"/>
  <c r="G33" i="17"/>
  <c r="J32" i="17"/>
  <c r="I32" i="17"/>
  <c r="G32" i="17"/>
  <c r="J31" i="17"/>
  <c r="I31" i="17"/>
  <c r="G31" i="17"/>
  <c r="J30" i="17"/>
  <c r="I30" i="17"/>
  <c r="G30" i="17"/>
  <c r="J29" i="17"/>
  <c r="I29" i="17"/>
  <c r="G29" i="17"/>
  <c r="J28" i="17"/>
  <c r="I28" i="17"/>
  <c r="G28" i="17"/>
  <c r="J27" i="17"/>
  <c r="R9" i="17" s="1"/>
  <c r="I27" i="17"/>
  <c r="Q9" i="17" s="1"/>
  <c r="G27" i="17"/>
  <c r="J26" i="17"/>
  <c r="I26" i="17"/>
  <c r="G26" i="17"/>
  <c r="J25" i="17"/>
  <c r="I25" i="17"/>
  <c r="G25" i="17"/>
  <c r="J24" i="17"/>
  <c r="I24" i="17"/>
  <c r="G24" i="17"/>
  <c r="J23" i="17"/>
  <c r="I23" i="17"/>
  <c r="G23" i="17"/>
  <c r="J22" i="17"/>
  <c r="I22" i="17"/>
  <c r="G22" i="17"/>
  <c r="J21" i="17"/>
  <c r="I21" i="17"/>
  <c r="G21" i="17"/>
  <c r="J20" i="17"/>
  <c r="R8" i="17" s="1"/>
  <c r="I20" i="17"/>
  <c r="Q8" i="17" s="1"/>
  <c r="G20" i="17"/>
  <c r="J19" i="17"/>
  <c r="I19" i="17"/>
  <c r="G19" i="17"/>
  <c r="J18" i="17"/>
  <c r="I18" i="17"/>
  <c r="G18" i="17"/>
  <c r="J17" i="17"/>
  <c r="I17" i="17"/>
  <c r="G17" i="17"/>
  <c r="J16" i="17"/>
  <c r="I16" i="17"/>
  <c r="G16" i="17"/>
  <c r="J15" i="17"/>
  <c r="I15" i="17"/>
  <c r="G15" i="17"/>
  <c r="J14" i="17"/>
  <c r="I14" i="17"/>
  <c r="G14" i="17"/>
  <c r="J13" i="17"/>
  <c r="R7" i="17" s="1"/>
  <c r="I13" i="17"/>
  <c r="G13" i="17"/>
  <c r="J12" i="17"/>
  <c r="I12" i="17"/>
  <c r="G12" i="17"/>
  <c r="J11" i="17"/>
  <c r="I11" i="17"/>
  <c r="G11" i="17"/>
  <c r="J10" i="17"/>
  <c r="I10" i="17"/>
  <c r="G10" i="17"/>
  <c r="J9" i="17"/>
  <c r="I9" i="17"/>
  <c r="G9" i="17"/>
  <c r="J8" i="17"/>
  <c r="I8" i="17"/>
  <c r="G8" i="17"/>
  <c r="J7" i="17"/>
  <c r="I7" i="17"/>
  <c r="G7" i="17"/>
  <c r="V6" i="17"/>
  <c r="K20" i="17" l="1"/>
  <c r="Q7" i="17"/>
  <c r="M17" i="17"/>
  <c r="Y7" i="17" s="1"/>
  <c r="K27" i="17"/>
  <c r="AF157" i="17"/>
  <c r="AG157" i="17" s="1"/>
  <c r="AF154" i="17"/>
  <c r="AG154" i="17" s="1"/>
  <c r="R162" i="17"/>
  <c r="AF162" i="17" s="1"/>
  <c r="AG162" i="17" s="1"/>
  <c r="AD162" i="17"/>
  <c r="AE162" i="17" s="1"/>
  <c r="AD155" i="17"/>
  <c r="AE155" i="17" s="1"/>
  <c r="AF158" i="17"/>
  <c r="AG158" i="17" s="1"/>
  <c r="K13" i="17"/>
  <c r="U7" i="17" s="1"/>
  <c r="C14" i="3" s="1"/>
  <c r="M10" i="17"/>
  <c r="Y6" i="17" s="1"/>
  <c r="AF155" i="17"/>
  <c r="AG155" i="17" s="1"/>
  <c r="AD160" i="17"/>
  <c r="AE160" i="17" s="1"/>
  <c r="AD157" i="17"/>
  <c r="AE157" i="17" s="1"/>
  <c r="AF160" i="17"/>
  <c r="AG160" i="17" s="1"/>
  <c r="AD10" i="17"/>
  <c r="AE10" i="17" s="1"/>
  <c r="AF26" i="17"/>
  <c r="AG26" i="17" s="1"/>
  <c r="AF31" i="17"/>
  <c r="AG31" i="17" s="1"/>
  <c r="AD140" i="17"/>
  <c r="AE140" i="17" s="1"/>
  <c r="AD148" i="17"/>
  <c r="AE148" i="17" s="1"/>
  <c r="AD48" i="17"/>
  <c r="AE48" i="17" s="1"/>
  <c r="AD78" i="17"/>
  <c r="AE78" i="17" s="1"/>
  <c r="K90" i="17"/>
  <c r="U18" i="17" s="1"/>
  <c r="C25" i="3" s="1"/>
  <c r="AF20" i="17"/>
  <c r="AG20" i="17" s="1"/>
  <c r="K1014" i="17"/>
  <c r="U150" i="17" s="1"/>
  <c r="C157" i="3" s="1"/>
  <c r="AF90" i="17"/>
  <c r="AG90" i="17" s="1"/>
  <c r="AD110" i="18"/>
  <c r="AE110" i="18" s="1"/>
  <c r="AF150" i="18"/>
  <c r="AG150" i="18" s="1"/>
  <c r="AD32" i="18"/>
  <c r="AE32" i="18" s="1"/>
  <c r="M38" i="18"/>
  <c r="Y10" i="18" s="1"/>
  <c r="K930" i="18"/>
  <c r="U138" i="18" s="1"/>
  <c r="AD98" i="18"/>
  <c r="AE98" i="18" s="1"/>
  <c r="M507" i="18"/>
  <c r="Y77" i="18" s="1"/>
  <c r="M479" i="18"/>
  <c r="Y73" i="18" s="1"/>
  <c r="K398" i="18"/>
  <c r="U62" i="18" s="1"/>
  <c r="K202" i="18"/>
  <c r="U34" i="18" s="1"/>
  <c r="M115" i="18"/>
  <c r="Y21" i="18" s="1"/>
  <c r="K76" i="18"/>
  <c r="U16" i="18" s="1"/>
  <c r="K41" i="18"/>
  <c r="U11" i="18" s="1"/>
  <c r="L1049" i="18"/>
  <c r="V155" i="18" s="1"/>
  <c r="M1123" i="18"/>
  <c r="Y165" i="18" s="1"/>
  <c r="K1070" i="18"/>
  <c r="U158" i="18" s="1"/>
  <c r="K958" i="18"/>
  <c r="U142" i="18" s="1"/>
  <c r="M815" i="18"/>
  <c r="Y121" i="18" s="1"/>
  <c r="AD108" i="18"/>
  <c r="AE108" i="18" s="1"/>
  <c r="K342" i="18"/>
  <c r="U54" i="18" s="1"/>
  <c r="K286" i="18"/>
  <c r="U46" i="18" s="1"/>
  <c r="AD39" i="18"/>
  <c r="AE39" i="18" s="1"/>
  <c r="L860" i="18"/>
  <c r="V128" i="18" s="1"/>
  <c r="L230" i="18"/>
  <c r="V38" i="18" s="1"/>
  <c r="AF87" i="18"/>
  <c r="AG87" i="18" s="1"/>
  <c r="AF59" i="18"/>
  <c r="AG59" i="18" s="1"/>
  <c r="AF39" i="18"/>
  <c r="AG39" i="18" s="1"/>
  <c r="K748" i="18"/>
  <c r="U112" i="18" s="1"/>
  <c r="M444" i="18"/>
  <c r="Y68" i="18" s="1"/>
  <c r="U7" i="18"/>
  <c r="Q94" i="18"/>
  <c r="M626" i="18"/>
  <c r="Y94" i="18" s="1"/>
  <c r="AD74" i="18"/>
  <c r="AE74" i="18" s="1"/>
  <c r="M1032" i="18"/>
  <c r="Y152" i="18" s="1"/>
  <c r="K538" i="18"/>
  <c r="U82" i="18" s="1"/>
  <c r="Q81" i="18"/>
  <c r="AD82" i="18" s="1"/>
  <c r="AE82" i="18" s="1"/>
  <c r="M1088" i="18"/>
  <c r="Y160" i="18" s="1"/>
  <c r="K1112" i="18"/>
  <c r="U164" i="18" s="1"/>
  <c r="AD37" i="18"/>
  <c r="AE37" i="18" s="1"/>
  <c r="N1060" i="18"/>
  <c r="Z156" i="18" s="1"/>
  <c r="L1063" i="18"/>
  <c r="V157" i="18" s="1"/>
  <c r="L1035" i="18"/>
  <c r="V153" i="18" s="1"/>
  <c r="N843" i="18"/>
  <c r="Z125" i="18" s="1"/>
  <c r="N535" i="18"/>
  <c r="Z81" i="18" s="1"/>
  <c r="L454" i="18"/>
  <c r="V70" i="18" s="1"/>
  <c r="L447" i="18"/>
  <c r="V69" i="18" s="1"/>
  <c r="N367" i="18"/>
  <c r="Z57" i="18" s="1"/>
  <c r="L335" i="18"/>
  <c r="V53" i="18" s="1"/>
  <c r="AN54" i="18" s="1"/>
  <c r="AO54" i="18" s="1"/>
  <c r="L286" i="18"/>
  <c r="V46" i="18" s="1"/>
  <c r="L223" i="18"/>
  <c r="V37" i="18" s="1"/>
  <c r="N136" i="18"/>
  <c r="Z24" i="18" s="1"/>
  <c r="L76" i="18"/>
  <c r="V16" i="18" s="1"/>
  <c r="N17" i="18"/>
  <c r="Z7" i="18" s="1"/>
  <c r="M668" i="18"/>
  <c r="Y100" i="18" s="1"/>
  <c r="M619" i="18"/>
  <c r="Y93" i="18" s="1"/>
  <c r="K622" i="18"/>
  <c r="U94" i="18" s="1"/>
  <c r="K552" i="18"/>
  <c r="U84" i="18" s="1"/>
  <c r="U8" i="18"/>
  <c r="AD103" i="18"/>
  <c r="AE103" i="18" s="1"/>
  <c r="K20" i="18"/>
  <c r="L1007" i="18"/>
  <c r="V149" i="18" s="1"/>
  <c r="AF131" i="18"/>
  <c r="AG131" i="18" s="1"/>
  <c r="N857" i="18"/>
  <c r="Z127" i="18" s="1"/>
  <c r="AF120" i="18"/>
  <c r="AG120" i="18" s="1"/>
  <c r="L783" i="18"/>
  <c r="V117" i="18" s="1"/>
  <c r="N500" i="18"/>
  <c r="Z76" i="18" s="1"/>
  <c r="N465" i="18"/>
  <c r="Z71" i="18" s="1"/>
  <c r="N262" i="18"/>
  <c r="Z42" i="18" s="1"/>
  <c r="Q68" i="18"/>
  <c r="AD68" i="18" s="1"/>
  <c r="AE68" i="18" s="1"/>
  <c r="AF22" i="18"/>
  <c r="AG22" i="18" s="1"/>
  <c r="AD9" i="18"/>
  <c r="AE9" i="18" s="1"/>
  <c r="L972" i="18"/>
  <c r="V144" i="18" s="1"/>
  <c r="L916" i="18"/>
  <c r="V136" i="18" s="1"/>
  <c r="L692" i="18"/>
  <c r="V104" i="18" s="1"/>
  <c r="L580" i="18"/>
  <c r="V88" i="18" s="1"/>
  <c r="AF66" i="18"/>
  <c r="AG66" i="18" s="1"/>
  <c r="L244" i="18"/>
  <c r="V40" i="18" s="1"/>
  <c r="N94" i="18"/>
  <c r="Z18" i="18" s="1"/>
  <c r="M1074" i="18"/>
  <c r="Y158" i="18" s="1"/>
  <c r="AD143" i="18"/>
  <c r="AE143" i="18" s="1"/>
  <c r="M962" i="18"/>
  <c r="Y142" i="18" s="1"/>
  <c r="K874" i="18"/>
  <c r="U130" i="18" s="1"/>
  <c r="AL130" i="18" s="1"/>
  <c r="AM130" i="18" s="1"/>
  <c r="K867" i="18"/>
  <c r="U129" i="18" s="1"/>
  <c r="AD127" i="18"/>
  <c r="AE127" i="18" s="1"/>
  <c r="K769" i="18"/>
  <c r="U115" i="18" s="1"/>
  <c r="K755" i="18"/>
  <c r="U113" i="18" s="1"/>
  <c r="AL113" i="18" s="1"/>
  <c r="AM113" i="18" s="1"/>
  <c r="M675" i="18"/>
  <c r="Y101" i="18" s="1"/>
  <c r="AT101" i="18" s="1"/>
  <c r="AU101" i="18" s="1"/>
  <c r="AD87" i="18"/>
  <c r="AE87" i="18" s="1"/>
  <c r="AD79" i="18"/>
  <c r="AE79" i="18" s="1"/>
  <c r="AD76" i="18"/>
  <c r="AE76" i="18" s="1"/>
  <c r="M339" i="18"/>
  <c r="Y53" i="18" s="1"/>
  <c r="K314" i="18"/>
  <c r="U50" i="18" s="1"/>
  <c r="M269" i="18"/>
  <c r="Y43" i="18" s="1"/>
  <c r="K174" i="18"/>
  <c r="U30" i="18" s="1"/>
  <c r="AD23" i="18"/>
  <c r="AE23" i="18" s="1"/>
  <c r="L1126" i="18"/>
  <c r="V166" i="18" s="1"/>
  <c r="L1042" i="18"/>
  <c r="V154" i="18" s="1"/>
  <c r="L986" i="18"/>
  <c r="V146" i="18" s="1"/>
  <c r="N948" i="18"/>
  <c r="Z140" i="18" s="1"/>
  <c r="L902" i="18"/>
  <c r="V134" i="18" s="1"/>
  <c r="L874" i="18"/>
  <c r="V130" i="18" s="1"/>
  <c r="L790" i="18"/>
  <c r="V118" i="18" s="1"/>
  <c r="N780" i="18"/>
  <c r="Z116" i="18" s="1"/>
  <c r="N724" i="18"/>
  <c r="Z108" i="18" s="1"/>
  <c r="N703" i="18"/>
  <c r="Z105" i="18" s="1"/>
  <c r="N654" i="18"/>
  <c r="Z98" i="18" s="1"/>
  <c r="L545" i="18"/>
  <c r="V83" i="18" s="1"/>
  <c r="L342" i="18"/>
  <c r="V54" i="18" s="1"/>
  <c r="L265" i="18"/>
  <c r="V43" i="18" s="1"/>
  <c r="L118" i="18"/>
  <c r="V22" i="18" s="1"/>
  <c r="AF136" i="18"/>
  <c r="AG136" i="18" s="1"/>
  <c r="AF12" i="18"/>
  <c r="AG12" i="18" s="1"/>
  <c r="AD24" i="18"/>
  <c r="AE24" i="18" s="1"/>
  <c r="AF61" i="18"/>
  <c r="AG61" i="18" s="1"/>
  <c r="AF56" i="18"/>
  <c r="AG56" i="18" s="1"/>
  <c r="AF17" i="18"/>
  <c r="AG17" i="18" s="1"/>
  <c r="AD88" i="18"/>
  <c r="AE88" i="18" s="1"/>
  <c r="R98" i="18"/>
  <c r="AF99" i="18" s="1"/>
  <c r="AG99" i="18" s="1"/>
  <c r="AD121" i="18"/>
  <c r="AE121" i="18" s="1"/>
  <c r="R140" i="18"/>
  <c r="AF141" i="18" s="1"/>
  <c r="AG141" i="18" s="1"/>
  <c r="N521" i="18"/>
  <c r="Z79" i="18" s="1"/>
  <c r="AD31" i="18"/>
  <c r="AE31" i="18" s="1"/>
  <c r="AD58" i="18"/>
  <c r="AE58" i="18" s="1"/>
  <c r="R71" i="18"/>
  <c r="AF72" i="18" s="1"/>
  <c r="AG72" i="18" s="1"/>
  <c r="AF85" i="18"/>
  <c r="AG85" i="18" s="1"/>
  <c r="R127" i="18"/>
  <c r="AF127" i="18" s="1"/>
  <c r="AG127" i="18" s="1"/>
  <c r="AF142" i="18"/>
  <c r="AG142" i="18" s="1"/>
  <c r="AD8" i="18"/>
  <c r="AE8" i="18" s="1"/>
  <c r="R18" i="18"/>
  <c r="AF19" i="18" s="1"/>
  <c r="AG19" i="18" s="1"/>
  <c r="R76" i="18"/>
  <c r="AF77" i="18" s="1"/>
  <c r="AG77" i="18" s="1"/>
  <c r="AD105" i="18"/>
  <c r="AE105" i="18" s="1"/>
  <c r="R108" i="18"/>
  <c r="AF109" i="18" s="1"/>
  <c r="AG109" i="18" s="1"/>
  <c r="AD66" i="18"/>
  <c r="AE66" i="18" s="1"/>
  <c r="AF69" i="18"/>
  <c r="AG69" i="18" s="1"/>
  <c r="N829" i="18"/>
  <c r="Z123" i="18" s="1"/>
  <c r="AD7" i="18"/>
  <c r="AE7" i="18" s="1"/>
  <c r="AF46" i="18"/>
  <c r="AG46" i="18" s="1"/>
  <c r="AD53" i="18"/>
  <c r="AE53" i="18" s="1"/>
  <c r="AD137" i="18"/>
  <c r="AE137" i="18" s="1"/>
  <c r="Q152" i="18"/>
  <c r="AD152" i="18" s="1"/>
  <c r="AE152" i="18" s="1"/>
  <c r="AD13" i="18"/>
  <c r="AE13" i="18" s="1"/>
  <c r="AD25" i="18"/>
  <c r="AE25" i="18" s="1"/>
  <c r="AF143" i="18"/>
  <c r="AG143" i="18" s="1"/>
  <c r="AF153" i="18"/>
  <c r="AG153" i="18" s="1"/>
  <c r="AF16" i="18"/>
  <c r="AG16" i="18" s="1"/>
  <c r="AF24" i="18"/>
  <c r="AG24" i="18" s="1"/>
  <c r="AD47" i="18"/>
  <c r="AE47" i="18" s="1"/>
  <c r="AF60" i="18"/>
  <c r="AG60" i="18" s="1"/>
  <c r="AF83" i="18"/>
  <c r="AG83" i="18" s="1"/>
  <c r="AF134" i="18"/>
  <c r="AG134" i="18" s="1"/>
  <c r="AF40" i="18"/>
  <c r="AG40" i="18" s="1"/>
  <c r="AF118" i="18"/>
  <c r="AG118" i="18" s="1"/>
  <c r="AF152" i="18"/>
  <c r="AG152" i="18" s="1"/>
  <c r="AD14" i="18"/>
  <c r="AE14" i="18" s="1"/>
  <c r="AD36" i="18"/>
  <c r="AE36" i="18" s="1"/>
  <c r="AF100" i="18"/>
  <c r="AG100" i="18" s="1"/>
  <c r="AF26" i="18"/>
  <c r="AG26" i="18" s="1"/>
  <c r="AD28" i="18"/>
  <c r="AE28" i="18" s="1"/>
  <c r="AD38" i="18"/>
  <c r="AE38" i="18" s="1"/>
  <c r="AD42" i="18"/>
  <c r="AE42" i="18" s="1"/>
  <c r="AD54" i="18"/>
  <c r="AE54" i="18" s="1"/>
  <c r="AF58" i="18"/>
  <c r="AG58" i="18" s="1"/>
  <c r="AF63" i="18"/>
  <c r="AG63" i="18" s="1"/>
  <c r="AD70" i="18"/>
  <c r="AE70" i="18" s="1"/>
  <c r="AD73" i="18"/>
  <c r="AE73" i="18" s="1"/>
  <c r="AD115" i="18"/>
  <c r="AE115" i="18" s="1"/>
  <c r="AD138" i="18"/>
  <c r="AE138" i="18" s="1"/>
  <c r="AF106" i="18"/>
  <c r="AG106" i="18" s="1"/>
  <c r="AF11" i="18"/>
  <c r="AG11" i="18" s="1"/>
  <c r="AF42" i="18"/>
  <c r="AG42" i="18" s="1"/>
  <c r="AF80" i="18"/>
  <c r="AG80" i="18" s="1"/>
  <c r="AD118" i="18"/>
  <c r="AE118" i="18" s="1"/>
  <c r="AD133" i="18"/>
  <c r="AE133" i="18" s="1"/>
  <c r="AD101" i="18"/>
  <c r="AE101" i="18" s="1"/>
  <c r="AF129" i="18"/>
  <c r="AG129" i="18" s="1"/>
  <c r="M234" i="18"/>
  <c r="Y38" i="18" s="1"/>
  <c r="K237" i="18"/>
  <c r="U39" i="18" s="1"/>
  <c r="M283" i="18"/>
  <c r="Y45" i="18" s="1"/>
  <c r="M311" i="18"/>
  <c r="Y49" i="18" s="1"/>
  <c r="Q49" i="18"/>
  <c r="AD50" i="18" s="1"/>
  <c r="AE50" i="18" s="1"/>
  <c r="AF13" i="18"/>
  <c r="AG13" i="18" s="1"/>
  <c r="L636" i="18"/>
  <c r="V96" i="18" s="1"/>
  <c r="N633" i="18"/>
  <c r="Z95" i="18" s="1"/>
  <c r="AF25" i="18"/>
  <c r="AG25" i="18" s="1"/>
  <c r="L307" i="18"/>
  <c r="V49" i="18" s="1"/>
  <c r="L748" i="18"/>
  <c r="V112" i="18" s="1"/>
  <c r="K846" i="18"/>
  <c r="U126" i="18" s="1"/>
  <c r="M843" i="18"/>
  <c r="Y125" i="18" s="1"/>
  <c r="M850" i="18"/>
  <c r="Y126" i="18" s="1"/>
  <c r="AT126" i="18" s="1"/>
  <c r="AU126" i="18" s="1"/>
  <c r="N10" i="18"/>
  <c r="AD18" i="18"/>
  <c r="AE18" i="18" s="1"/>
  <c r="Q43" i="18"/>
  <c r="AD43" i="18" s="1"/>
  <c r="AE43" i="18" s="1"/>
  <c r="N206" i="18"/>
  <c r="Z34" i="18" s="1"/>
  <c r="R34" i="18"/>
  <c r="AF34" i="18" s="1"/>
  <c r="AG34" i="18" s="1"/>
  <c r="M591" i="18"/>
  <c r="Y89" i="18" s="1"/>
  <c r="Q89" i="18"/>
  <c r="AD89" i="18" s="1"/>
  <c r="AE89" i="18" s="1"/>
  <c r="R7" i="18"/>
  <c r="AF7" i="18" s="1"/>
  <c r="AG7" i="18" s="1"/>
  <c r="L202" i="18"/>
  <c r="V34" i="18" s="1"/>
  <c r="M17" i="18"/>
  <c r="Y7" i="18" s="1"/>
  <c r="L20" i="18"/>
  <c r="V8" i="18" s="1"/>
  <c r="N24" i="18"/>
  <c r="Z8" i="18" s="1"/>
  <c r="M199" i="18"/>
  <c r="Y33" i="18" s="1"/>
  <c r="Q33" i="18"/>
  <c r="AD33" i="18" s="1"/>
  <c r="AE33" i="18" s="1"/>
  <c r="N990" i="18"/>
  <c r="Z146" i="18" s="1"/>
  <c r="R146" i="18"/>
  <c r="AF146" i="18" s="1"/>
  <c r="AG146" i="18" s="1"/>
  <c r="N416" i="18"/>
  <c r="Z64" i="18" s="1"/>
  <c r="R64" i="18"/>
  <c r="AF64" i="18" s="1"/>
  <c r="AG64" i="18" s="1"/>
  <c r="Q10" i="18"/>
  <c r="AD11" i="18" s="1"/>
  <c r="AE11" i="18" s="1"/>
  <c r="AD15" i="18"/>
  <c r="AE15" i="18" s="1"/>
  <c r="K34" i="18"/>
  <c r="U10" i="18" s="1"/>
  <c r="AD29" i="18"/>
  <c r="AE29" i="18" s="1"/>
  <c r="L412" i="18"/>
  <c r="V64" i="18" s="1"/>
  <c r="N409" i="18"/>
  <c r="Z63" i="18" s="1"/>
  <c r="AF102" i="18"/>
  <c r="AG102" i="18" s="1"/>
  <c r="AF101" i="18"/>
  <c r="AG101" i="18" s="1"/>
  <c r="N682" i="18"/>
  <c r="Z102" i="18" s="1"/>
  <c r="L685" i="18"/>
  <c r="V103" i="18" s="1"/>
  <c r="N927" i="18"/>
  <c r="Z137" i="18" s="1"/>
  <c r="R137" i="18"/>
  <c r="AF137" i="18" s="1"/>
  <c r="AG137" i="18" s="1"/>
  <c r="AD17" i="18"/>
  <c r="AE17" i="18" s="1"/>
  <c r="AF20" i="18"/>
  <c r="AG20" i="18" s="1"/>
  <c r="AF57" i="18"/>
  <c r="AG57" i="18" s="1"/>
  <c r="M94" i="18"/>
  <c r="Y18" i="18" s="1"/>
  <c r="M10" i="18"/>
  <c r="Y6" i="18" s="1"/>
  <c r="AF30" i="18"/>
  <c r="AG30" i="18" s="1"/>
  <c r="L34" i="18"/>
  <c r="V10" i="18" s="1"/>
  <c r="AD97" i="18"/>
  <c r="AE97" i="18" s="1"/>
  <c r="AD96" i="18"/>
  <c r="AE96" i="18" s="1"/>
  <c r="Q128" i="18"/>
  <c r="AD128" i="18" s="1"/>
  <c r="AE128" i="18" s="1"/>
  <c r="M864" i="18"/>
  <c r="Y128" i="18" s="1"/>
  <c r="M528" i="18"/>
  <c r="Y80" i="18" s="1"/>
  <c r="Q80" i="18"/>
  <c r="K881" i="18"/>
  <c r="U131" i="18" s="1"/>
  <c r="L895" i="18"/>
  <c r="V133" i="18" s="1"/>
  <c r="AN134" i="18" s="1"/>
  <c r="AO134" i="18" s="1"/>
  <c r="AF21" i="18"/>
  <c r="AG21" i="18" s="1"/>
  <c r="AF33" i="18"/>
  <c r="AG33" i="18" s="1"/>
  <c r="K55" i="18"/>
  <c r="U13" i="18" s="1"/>
  <c r="AF52" i="18"/>
  <c r="AG52" i="18" s="1"/>
  <c r="AD55" i="18"/>
  <c r="AE55" i="18" s="1"/>
  <c r="K69" i="18"/>
  <c r="U15" i="18" s="1"/>
  <c r="M73" i="18"/>
  <c r="Y15" i="18" s="1"/>
  <c r="K118" i="18"/>
  <c r="U22" i="18" s="1"/>
  <c r="K167" i="18"/>
  <c r="U29" i="18" s="1"/>
  <c r="M402" i="18"/>
  <c r="Y62" i="18" s="1"/>
  <c r="AT62" i="18" s="1"/>
  <c r="AU62" i="18" s="1"/>
  <c r="M514" i="18"/>
  <c r="Y78" i="18" s="1"/>
  <c r="N528" i="18"/>
  <c r="Z80" i="18" s="1"/>
  <c r="AV81" i="18" s="1"/>
  <c r="AW81" i="18" s="1"/>
  <c r="N556" i="18"/>
  <c r="Z84" i="18" s="1"/>
  <c r="N605" i="18"/>
  <c r="Z91" i="18" s="1"/>
  <c r="R91" i="18"/>
  <c r="K664" i="18"/>
  <c r="U100" i="18" s="1"/>
  <c r="L678" i="18"/>
  <c r="V102" i="18" s="1"/>
  <c r="L769" i="18"/>
  <c r="V115" i="18" s="1"/>
  <c r="M829" i="18"/>
  <c r="Y123" i="18" s="1"/>
  <c r="Q123" i="18"/>
  <c r="L881" i="18"/>
  <c r="V131" i="18" s="1"/>
  <c r="N892" i="18"/>
  <c r="Z132" i="18" s="1"/>
  <c r="M976" i="18"/>
  <c r="Y144" i="18" s="1"/>
  <c r="L993" i="18"/>
  <c r="V147" i="18" s="1"/>
  <c r="L1014" i="18"/>
  <c r="V150" i="18" s="1"/>
  <c r="K1077" i="18"/>
  <c r="U159" i="18" s="1"/>
  <c r="L1119" i="18"/>
  <c r="V165" i="18" s="1"/>
  <c r="N1116" i="18"/>
  <c r="Z164" i="18" s="1"/>
  <c r="AD116" i="18"/>
  <c r="AE116" i="18" s="1"/>
  <c r="N241" i="18"/>
  <c r="Z39" i="18" s="1"/>
  <c r="M395" i="18"/>
  <c r="Y61" i="18" s="1"/>
  <c r="N689" i="18"/>
  <c r="Z103" i="18" s="1"/>
  <c r="L706" i="18"/>
  <c r="V106" i="18" s="1"/>
  <c r="K860" i="18"/>
  <c r="U128" i="18" s="1"/>
  <c r="AL129" i="18" s="1"/>
  <c r="AM129" i="18" s="1"/>
  <c r="L867" i="18"/>
  <c r="V129" i="18" s="1"/>
  <c r="AF54" i="18"/>
  <c r="AG54" i="18" s="1"/>
  <c r="AF55" i="18"/>
  <c r="AG55" i="18" s="1"/>
  <c r="L62" i="18"/>
  <c r="V14" i="18" s="1"/>
  <c r="AD63" i="18"/>
  <c r="AE63" i="18" s="1"/>
  <c r="AF88" i="18"/>
  <c r="AG88" i="18" s="1"/>
  <c r="K426" i="18"/>
  <c r="U66" i="18" s="1"/>
  <c r="K524" i="18"/>
  <c r="U80" i="18" s="1"/>
  <c r="R93" i="18"/>
  <c r="AF93" i="18" s="1"/>
  <c r="AG93" i="18" s="1"/>
  <c r="N619" i="18"/>
  <c r="Z93" i="18" s="1"/>
  <c r="M640" i="18"/>
  <c r="Y96" i="18" s="1"/>
  <c r="N745" i="18"/>
  <c r="Z111" i="18" s="1"/>
  <c r="R111" i="18"/>
  <c r="AF111" i="18" s="1"/>
  <c r="AG111" i="18" s="1"/>
  <c r="M752" i="18"/>
  <c r="Y112" i="18" s="1"/>
  <c r="AF121" i="18"/>
  <c r="AG121" i="18" s="1"/>
  <c r="L825" i="18"/>
  <c r="V123" i="18" s="1"/>
  <c r="L923" i="18"/>
  <c r="V137" i="18" s="1"/>
  <c r="M934" i="18"/>
  <c r="Y138" i="18" s="1"/>
  <c r="M955" i="18"/>
  <c r="Y141" i="18" s="1"/>
  <c r="Q141" i="18"/>
  <c r="AD141" i="18" s="1"/>
  <c r="AE141" i="18" s="1"/>
  <c r="K993" i="18"/>
  <c r="U147" i="18" s="1"/>
  <c r="M1067" i="18"/>
  <c r="Y157" i="18" s="1"/>
  <c r="AD48" i="18"/>
  <c r="AE48" i="18" s="1"/>
  <c r="L69" i="18"/>
  <c r="V15" i="18" s="1"/>
  <c r="N80" i="18"/>
  <c r="Z16" i="18" s="1"/>
  <c r="K125" i="18"/>
  <c r="U23" i="18" s="1"/>
  <c r="L258" i="18"/>
  <c r="V42" i="18" s="1"/>
  <c r="N304" i="18"/>
  <c r="Z48" i="18" s="1"/>
  <c r="R48" i="18"/>
  <c r="AF48" i="18" s="1"/>
  <c r="AG48" i="18" s="1"/>
  <c r="L601" i="18"/>
  <c r="V91" i="18" s="1"/>
  <c r="K650" i="18"/>
  <c r="U98" i="18" s="1"/>
  <c r="K27" i="18"/>
  <c r="U9" i="18" s="1"/>
  <c r="M31" i="18"/>
  <c r="Y9" i="18" s="1"/>
  <c r="AT10" i="18" s="1"/>
  <c r="AU10" i="18" s="1"/>
  <c r="M45" i="18"/>
  <c r="Y11" i="18" s="1"/>
  <c r="AT11" i="18" s="1"/>
  <c r="AU11" i="18" s="1"/>
  <c r="AF53" i="18"/>
  <c r="AG53" i="18" s="1"/>
  <c r="AD84" i="18"/>
  <c r="AE84" i="18" s="1"/>
  <c r="N108" i="18"/>
  <c r="Z20" i="18" s="1"/>
  <c r="AD119" i="18"/>
  <c r="AE119" i="18" s="1"/>
  <c r="N150" i="18"/>
  <c r="Z26" i="18" s="1"/>
  <c r="M171" i="18"/>
  <c r="Y29" i="18" s="1"/>
  <c r="N192" i="18"/>
  <c r="Z32" i="18" s="1"/>
  <c r="K258" i="18"/>
  <c r="U42" i="18" s="1"/>
  <c r="N276" i="18"/>
  <c r="Z44" i="18" s="1"/>
  <c r="L377" i="18"/>
  <c r="V59" i="18" s="1"/>
  <c r="N598" i="18"/>
  <c r="Z90" i="18" s="1"/>
  <c r="L671" i="18"/>
  <c r="V101" i="18" s="1"/>
  <c r="AN102" i="18" s="1"/>
  <c r="AO102" i="18" s="1"/>
  <c r="K678" i="18"/>
  <c r="U102" i="18" s="1"/>
  <c r="N731" i="18"/>
  <c r="Z109" i="18" s="1"/>
  <c r="AD135" i="18"/>
  <c r="AE135" i="18" s="1"/>
  <c r="K979" i="18"/>
  <c r="U145" i="18" s="1"/>
  <c r="R159" i="18"/>
  <c r="N1081" i="18"/>
  <c r="Z159" i="18" s="1"/>
  <c r="M66" i="18"/>
  <c r="Y14" i="18" s="1"/>
  <c r="M290" i="18"/>
  <c r="Y46" i="18" s="1"/>
  <c r="M381" i="18"/>
  <c r="Y59" i="18" s="1"/>
  <c r="Q59" i="18"/>
  <c r="AD59" i="18" s="1"/>
  <c r="AE59" i="18" s="1"/>
  <c r="N570" i="18"/>
  <c r="Z86" i="18" s="1"/>
  <c r="L573" i="18"/>
  <c r="V87" i="18" s="1"/>
  <c r="AN88" i="18" s="1"/>
  <c r="AO88" i="18" s="1"/>
  <c r="AD30" i="18"/>
  <c r="AE30" i="18" s="1"/>
  <c r="AF38" i="18"/>
  <c r="AG38" i="18" s="1"/>
  <c r="K62" i="18"/>
  <c r="U14" i="18" s="1"/>
  <c r="AD61" i="18"/>
  <c r="AE61" i="18" s="1"/>
  <c r="AF62" i="18"/>
  <c r="AG62" i="18" s="1"/>
  <c r="AF84" i="18"/>
  <c r="AG84" i="18" s="1"/>
  <c r="K104" i="18"/>
  <c r="U20" i="18" s="1"/>
  <c r="AF126" i="18"/>
  <c r="AG126" i="18" s="1"/>
  <c r="K153" i="18"/>
  <c r="U27" i="18" s="1"/>
  <c r="AF151" i="18"/>
  <c r="AG151" i="18" s="1"/>
  <c r="L167" i="18"/>
  <c r="V29" i="18" s="1"/>
  <c r="N164" i="18"/>
  <c r="Z28" i="18" s="1"/>
  <c r="N178" i="18"/>
  <c r="Z30" i="18" s="1"/>
  <c r="AV30" i="18" s="1"/>
  <c r="AW30" i="18" s="1"/>
  <c r="L181" i="18"/>
  <c r="V31" i="18" s="1"/>
  <c r="L314" i="18"/>
  <c r="V50" i="18" s="1"/>
  <c r="L363" i="18"/>
  <c r="V57" i="18" s="1"/>
  <c r="AN58" i="18" s="1"/>
  <c r="AO58" i="18" s="1"/>
  <c r="L468" i="18"/>
  <c r="V72" i="18" s="1"/>
  <c r="M493" i="18"/>
  <c r="Y75" i="18" s="1"/>
  <c r="L566" i="18"/>
  <c r="V86" i="18" s="1"/>
  <c r="N577" i="18"/>
  <c r="Z87" i="18" s="1"/>
  <c r="L594" i="18"/>
  <c r="V90" i="18" s="1"/>
  <c r="K643" i="18"/>
  <c r="U97" i="18" s="1"/>
  <c r="M717" i="18"/>
  <c r="Y107" i="18" s="1"/>
  <c r="K734" i="18"/>
  <c r="U110" i="18" s="1"/>
  <c r="M731" i="18"/>
  <c r="Y109" i="18" s="1"/>
  <c r="K1042" i="18"/>
  <c r="U154" i="18" s="1"/>
  <c r="L1084" i="18"/>
  <c r="V160" i="18" s="1"/>
  <c r="AD120" i="18"/>
  <c r="AE120" i="18" s="1"/>
  <c r="AD131" i="18"/>
  <c r="AE131" i="18" s="1"/>
  <c r="L160" i="18"/>
  <c r="V28" i="18" s="1"/>
  <c r="K181" i="18"/>
  <c r="U31" i="18" s="1"/>
  <c r="L188" i="18"/>
  <c r="V32" i="18" s="1"/>
  <c r="L209" i="18"/>
  <c r="V35" i="18" s="1"/>
  <c r="N227" i="18"/>
  <c r="Z37" i="18" s="1"/>
  <c r="N283" i="18"/>
  <c r="Z45" i="18" s="1"/>
  <c r="AV45" i="18" s="1"/>
  <c r="AW45" i="18" s="1"/>
  <c r="L300" i="18"/>
  <c r="V48" i="18" s="1"/>
  <c r="L321" i="18"/>
  <c r="V51" i="18" s="1"/>
  <c r="M374" i="18"/>
  <c r="Y58" i="18" s="1"/>
  <c r="N395" i="18"/>
  <c r="Z61" i="18" s="1"/>
  <c r="K468" i="18"/>
  <c r="U72" i="18" s="1"/>
  <c r="L482" i="18"/>
  <c r="V74" i="18" s="1"/>
  <c r="K510" i="18"/>
  <c r="U78" i="18" s="1"/>
  <c r="L559" i="18"/>
  <c r="V85" i="18" s="1"/>
  <c r="N591" i="18"/>
  <c r="Z89" i="18" s="1"/>
  <c r="N640" i="18"/>
  <c r="Z96" i="18" s="1"/>
  <c r="AD99" i="18"/>
  <c r="AE99" i="18" s="1"/>
  <c r="K692" i="18"/>
  <c r="U104" i="18" s="1"/>
  <c r="M759" i="18"/>
  <c r="Y113" i="18" s="1"/>
  <c r="Q113" i="18"/>
  <c r="AD113" i="18" s="1"/>
  <c r="AE113" i="18" s="1"/>
  <c r="N794" i="18"/>
  <c r="Z118" i="18" s="1"/>
  <c r="L811" i="18"/>
  <c r="V121" i="18" s="1"/>
  <c r="M822" i="18"/>
  <c r="Y122" i="18" s="1"/>
  <c r="Q122" i="18"/>
  <c r="AD122" i="18" s="1"/>
  <c r="AE122" i="18" s="1"/>
  <c r="L839" i="18"/>
  <c r="V125" i="18" s="1"/>
  <c r="K909" i="18"/>
  <c r="U135" i="18" s="1"/>
  <c r="L951" i="18"/>
  <c r="V141" i="18" s="1"/>
  <c r="K965" i="18"/>
  <c r="U143" i="18" s="1"/>
  <c r="N969" i="18"/>
  <c r="Z143" i="18" s="1"/>
  <c r="M983" i="18"/>
  <c r="Y145" i="18" s="1"/>
  <c r="Q145" i="18"/>
  <c r="AD145" i="18" s="1"/>
  <c r="AE145" i="18" s="1"/>
  <c r="M1046" i="18"/>
  <c r="Y154" i="18" s="1"/>
  <c r="Q154" i="18"/>
  <c r="N1095" i="18"/>
  <c r="Z161" i="18" s="1"/>
  <c r="L1098" i="18"/>
  <c r="V162" i="18" s="1"/>
  <c r="M1116" i="18"/>
  <c r="Y164" i="18" s="1"/>
  <c r="AD41" i="18"/>
  <c r="AE41" i="18" s="1"/>
  <c r="L55" i="18"/>
  <c r="V13" i="18" s="1"/>
  <c r="AF82" i="18"/>
  <c r="AG82" i="18" s="1"/>
  <c r="K97" i="18"/>
  <c r="U19" i="18" s="1"/>
  <c r="M157" i="18"/>
  <c r="Y27" i="18" s="1"/>
  <c r="N185" i="18"/>
  <c r="Z31" i="18" s="1"/>
  <c r="K209" i="18"/>
  <c r="U35" i="18" s="1"/>
  <c r="M255" i="18"/>
  <c r="Y41" i="18" s="1"/>
  <c r="N297" i="18"/>
  <c r="Z47" i="18" s="1"/>
  <c r="K321" i="18"/>
  <c r="U51" i="18" s="1"/>
  <c r="AL51" i="18" s="1"/>
  <c r="AM51" i="18" s="1"/>
  <c r="M416" i="18"/>
  <c r="Y64" i="18" s="1"/>
  <c r="N507" i="18"/>
  <c r="Z77" i="18" s="1"/>
  <c r="N668" i="18"/>
  <c r="Z100" i="18" s="1"/>
  <c r="L846" i="18"/>
  <c r="V126" i="18" s="1"/>
  <c r="M871" i="18"/>
  <c r="Y129" i="18" s="1"/>
  <c r="K888" i="18"/>
  <c r="U132" i="18" s="1"/>
  <c r="K916" i="18"/>
  <c r="U136" i="18" s="1"/>
  <c r="N976" i="18"/>
  <c r="Z144" i="18" s="1"/>
  <c r="R144" i="18"/>
  <c r="AF144" i="18" s="1"/>
  <c r="AG144" i="18" s="1"/>
  <c r="K1056" i="18"/>
  <c r="U156" i="18" s="1"/>
  <c r="L1077" i="18"/>
  <c r="V159" i="18" s="1"/>
  <c r="K1105" i="18"/>
  <c r="U163" i="18" s="1"/>
  <c r="L104" i="18"/>
  <c r="V20" i="18" s="1"/>
  <c r="AD109" i="18"/>
  <c r="AE109" i="18" s="1"/>
  <c r="M220" i="18"/>
  <c r="Y36" i="18" s="1"/>
  <c r="N381" i="18"/>
  <c r="Z59" i="18" s="1"/>
  <c r="K419" i="18"/>
  <c r="U65" i="18" s="1"/>
  <c r="L524" i="18"/>
  <c r="V80" i="18" s="1"/>
  <c r="M535" i="18"/>
  <c r="Y81" i="18" s="1"/>
  <c r="M563" i="18"/>
  <c r="Y85" i="18" s="1"/>
  <c r="K685" i="18"/>
  <c r="U103" i="18" s="1"/>
  <c r="N836" i="18"/>
  <c r="Z124" i="18" s="1"/>
  <c r="R124" i="18"/>
  <c r="AF125" i="18" s="1"/>
  <c r="AG125" i="18" s="1"/>
  <c r="M927" i="18"/>
  <c r="Y137" i="18" s="1"/>
  <c r="K1049" i="18"/>
  <c r="U155" i="18" s="1"/>
  <c r="K1091" i="18"/>
  <c r="U161" i="18" s="1"/>
  <c r="L1105" i="18"/>
  <c r="V163" i="18" s="1"/>
  <c r="K1126" i="18"/>
  <c r="U166" i="18" s="1"/>
  <c r="N157" i="18"/>
  <c r="Z27" i="18" s="1"/>
  <c r="N171" i="18"/>
  <c r="Z29" i="18" s="1"/>
  <c r="K216" i="18"/>
  <c r="U36" i="18" s="1"/>
  <c r="M227" i="18"/>
  <c r="Y37" i="18" s="1"/>
  <c r="N234" i="18"/>
  <c r="Z38" i="18" s="1"/>
  <c r="N290" i="18"/>
  <c r="Z46" i="18" s="1"/>
  <c r="K328" i="18"/>
  <c r="U52" i="18" s="1"/>
  <c r="K412" i="18"/>
  <c r="U64" i="18" s="1"/>
  <c r="L419" i="18"/>
  <c r="V65" i="18" s="1"/>
  <c r="L433" i="18"/>
  <c r="V67" i="18" s="1"/>
  <c r="N444" i="18"/>
  <c r="Z68" i="18" s="1"/>
  <c r="N479" i="18"/>
  <c r="Z73" i="18" s="1"/>
  <c r="K482" i="18"/>
  <c r="U74" i="18" s="1"/>
  <c r="K531" i="18"/>
  <c r="U81" i="18" s="1"/>
  <c r="K545" i="18"/>
  <c r="U83" i="18" s="1"/>
  <c r="K580" i="18"/>
  <c r="U88" i="18" s="1"/>
  <c r="M598" i="18"/>
  <c r="Y90" i="18" s="1"/>
  <c r="AT90" i="18" s="1"/>
  <c r="AU90" i="18" s="1"/>
  <c r="K636" i="18"/>
  <c r="U96" i="18" s="1"/>
  <c r="L643" i="18"/>
  <c r="V97" i="18" s="1"/>
  <c r="L657" i="18"/>
  <c r="V99" i="18" s="1"/>
  <c r="L727" i="18"/>
  <c r="V109" i="18" s="1"/>
  <c r="N766" i="18"/>
  <c r="Z114" i="18" s="1"/>
  <c r="N864" i="18"/>
  <c r="Z128" i="18" s="1"/>
  <c r="N913" i="18"/>
  <c r="Z135" i="18" s="1"/>
  <c r="L930" i="18"/>
  <c r="V138" i="18" s="1"/>
  <c r="K986" i="18"/>
  <c r="U146" i="18" s="1"/>
  <c r="K1000" i="18"/>
  <c r="U148" i="18" s="1"/>
  <c r="M1011" i="18"/>
  <c r="Y149" i="18" s="1"/>
  <c r="N1018" i="18"/>
  <c r="Z150" i="18" s="1"/>
  <c r="K1035" i="18"/>
  <c r="U153" i="18" s="1"/>
  <c r="L111" i="18"/>
  <c r="V21" i="18" s="1"/>
  <c r="N129" i="18"/>
  <c r="Z23" i="18" s="1"/>
  <c r="AD136" i="18"/>
  <c r="AE136" i="18" s="1"/>
  <c r="K160" i="18"/>
  <c r="U28" i="18" s="1"/>
  <c r="K195" i="18"/>
  <c r="U33" i="18" s="1"/>
  <c r="M262" i="18"/>
  <c r="Y42" i="18" s="1"/>
  <c r="L279" i="18"/>
  <c r="V45" i="18" s="1"/>
  <c r="K356" i="18"/>
  <c r="U56" i="18" s="1"/>
  <c r="L370" i="18"/>
  <c r="V58" i="18" s="1"/>
  <c r="N374" i="18"/>
  <c r="Z58" i="18" s="1"/>
  <c r="L398" i="18"/>
  <c r="V62" i="18" s="1"/>
  <c r="L426" i="18"/>
  <c r="V66" i="18" s="1"/>
  <c r="K461" i="18"/>
  <c r="U71" i="18" s="1"/>
  <c r="L503" i="18"/>
  <c r="V77" i="18" s="1"/>
  <c r="N542" i="18"/>
  <c r="Z82" i="18" s="1"/>
  <c r="L622" i="18"/>
  <c r="V94" i="18" s="1"/>
  <c r="L650" i="18"/>
  <c r="V98" i="18" s="1"/>
  <c r="M703" i="18"/>
  <c r="Y105" i="18" s="1"/>
  <c r="K762" i="18"/>
  <c r="U114" i="18" s="1"/>
  <c r="K776" i="18"/>
  <c r="U116" i="18" s="1"/>
  <c r="M787" i="18"/>
  <c r="Y117" i="18" s="1"/>
  <c r="M892" i="18"/>
  <c r="Y132" i="18" s="1"/>
  <c r="M941" i="18"/>
  <c r="Y139" i="18" s="1"/>
  <c r="N955" i="18"/>
  <c r="Z141" i="18" s="1"/>
  <c r="AV141" i="18" s="1"/>
  <c r="AW141" i="18" s="1"/>
  <c r="K972" i="18"/>
  <c r="U144" i="18" s="1"/>
  <c r="L1021" i="18"/>
  <c r="V151" i="18" s="1"/>
  <c r="K1028" i="18"/>
  <c r="U152" i="18" s="1"/>
  <c r="M1039" i="18"/>
  <c r="Y153" i="18" s="1"/>
  <c r="L1091" i="18"/>
  <c r="V161" i="18" s="1"/>
  <c r="AF78" i="18"/>
  <c r="AG78" i="18" s="1"/>
  <c r="L90" i="18"/>
  <c r="V18" i="18" s="1"/>
  <c r="L97" i="18"/>
  <c r="V19" i="18" s="1"/>
  <c r="K188" i="18"/>
  <c r="U32" i="18" s="1"/>
  <c r="K230" i="18"/>
  <c r="U38" i="18" s="1"/>
  <c r="L237" i="18"/>
  <c r="V39" i="18" s="1"/>
  <c r="AN39" i="18" s="1"/>
  <c r="AO39" i="18" s="1"/>
  <c r="K244" i="18"/>
  <c r="U40" i="18" s="1"/>
  <c r="L293" i="18"/>
  <c r="V47" i="18" s="1"/>
  <c r="K300" i="18"/>
  <c r="U48" i="18" s="1"/>
  <c r="M367" i="18"/>
  <c r="Y57" i="18" s="1"/>
  <c r="M423" i="18"/>
  <c r="Y65" i="18" s="1"/>
  <c r="K440" i="18"/>
  <c r="U68" i="18" s="1"/>
  <c r="M486" i="18"/>
  <c r="Y74" i="18" s="1"/>
  <c r="M647" i="18"/>
  <c r="Y97" i="18" s="1"/>
  <c r="M738" i="18"/>
  <c r="Y110" i="18" s="1"/>
  <c r="N752" i="18"/>
  <c r="Z112" i="18" s="1"/>
  <c r="K804" i="18"/>
  <c r="U120" i="18" s="1"/>
  <c r="N1004" i="18"/>
  <c r="Z148" i="18" s="1"/>
  <c r="K1014" i="18"/>
  <c r="U150" i="18" s="1"/>
  <c r="N1039" i="18"/>
  <c r="Z153" i="18" s="1"/>
  <c r="K1084" i="18"/>
  <c r="U160" i="18" s="1"/>
  <c r="M1102" i="18"/>
  <c r="Y162" i="18" s="1"/>
  <c r="AD64" i="18"/>
  <c r="AE64" i="18" s="1"/>
  <c r="AD65" i="18"/>
  <c r="AE65" i="18" s="1"/>
  <c r="AD67" i="18"/>
  <c r="AE67" i="18" s="1"/>
  <c r="AD26" i="18"/>
  <c r="AE26" i="18" s="1"/>
  <c r="AD27" i="18"/>
  <c r="AE27" i="18" s="1"/>
  <c r="AF95" i="18"/>
  <c r="AG95" i="18" s="1"/>
  <c r="AF96" i="18"/>
  <c r="AG96" i="18" s="1"/>
  <c r="R75" i="18"/>
  <c r="N493" i="18"/>
  <c r="Z75" i="18" s="1"/>
  <c r="R8" i="18"/>
  <c r="M24" i="18"/>
  <c r="Y8" i="18" s="1"/>
  <c r="AF32" i="18"/>
  <c r="AG32" i="18" s="1"/>
  <c r="AF31" i="18"/>
  <c r="AG31" i="18" s="1"/>
  <c r="AD40" i="18"/>
  <c r="AE40" i="18" s="1"/>
  <c r="M59" i="18"/>
  <c r="Y13" i="18" s="1"/>
  <c r="AD86" i="18"/>
  <c r="AE86" i="18" s="1"/>
  <c r="AD85" i="18"/>
  <c r="AE85" i="18" s="1"/>
  <c r="AF110" i="18"/>
  <c r="AG110" i="18" s="1"/>
  <c r="AD51" i="18"/>
  <c r="AE51" i="18" s="1"/>
  <c r="AD52" i="18"/>
  <c r="AE52" i="18" s="1"/>
  <c r="N31" i="18"/>
  <c r="Z9" i="18" s="1"/>
  <c r="R9" i="18"/>
  <c r="N59" i="18"/>
  <c r="Z13" i="18" s="1"/>
  <c r="M661" i="18"/>
  <c r="Y99" i="18" s="1"/>
  <c r="N941" i="18"/>
  <c r="Z139" i="18" s="1"/>
  <c r="R139" i="18"/>
  <c r="AD12" i="18"/>
  <c r="AE12" i="18" s="1"/>
  <c r="AL16" i="18"/>
  <c r="AM16" i="18" s="1"/>
  <c r="L27" i="18"/>
  <c r="V9" i="18" s="1"/>
  <c r="AF36" i="18"/>
  <c r="AG36" i="18" s="1"/>
  <c r="N52" i="18"/>
  <c r="Z12" i="18" s="1"/>
  <c r="AF67" i="18"/>
  <c r="AG67" i="18" s="1"/>
  <c r="AF68" i="18"/>
  <c r="AG68" i="18" s="1"/>
  <c r="AD21" i="18"/>
  <c r="AE21" i="18" s="1"/>
  <c r="AD22" i="18"/>
  <c r="AE22" i="18" s="1"/>
  <c r="N38" i="18"/>
  <c r="Z10" i="18" s="1"/>
  <c r="M52" i="18"/>
  <c r="Y12" i="18" s="1"/>
  <c r="L13" i="18"/>
  <c r="V7" i="18" s="1"/>
  <c r="AF14" i="18"/>
  <c r="AG14" i="18" s="1"/>
  <c r="AF15" i="18"/>
  <c r="AG15" i="18" s="1"/>
  <c r="R27" i="18"/>
  <c r="AF27" i="18" s="1"/>
  <c r="AG27" i="18" s="1"/>
  <c r="AF89" i="18"/>
  <c r="AG89" i="18" s="1"/>
  <c r="AF90" i="18"/>
  <c r="AG90" i="18" s="1"/>
  <c r="M437" i="18"/>
  <c r="Y67" i="18" s="1"/>
  <c r="N458" i="18"/>
  <c r="Z70" i="18" s="1"/>
  <c r="L461" i="18"/>
  <c r="V71" i="18" s="1"/>
  <c r="M472" i="18"/>
  <c r="Y72" i="18" s="1"/>
  <c r="K475" i="18"/>
  <c r="U73" i="18" s="1"/>
  <c r="AL74" i="18" s="1"/>
  <c r="AM74" i="18" s="1"/>
  <c r="L489" i="18"/>
  <c r="V75" i="18" s="1"/>
  <c r="N486" i="18"/>
  <c r="Z74" i="18" s="1"/>
  <c r="AD16" i="18"/>
  <c r="AE16" i="18" s="1"/>
  <c r="AD20" i="18"/>
  <c r="AE20" i="18" s="1"/>
  <c r="AF70" i="18"/>
  <c r="AG70" i="18" s="1"/>
  <c r="R73" i="18"/>
  <c r="M80" i="18"/>
  <c r="Y16" i="18" s="1"/>
  <c r="AD117" i="18"/>
  <c r="AE117" i="18" s="1"/>
  <c r="N143" i="18"/>
  <c r="Z25" i="18" s="1"/>
  <c r="AF23" i="18"/>
  <c r="AG23" i="18" s="1"/>
  <c r="L41" i="18"/>
  <c r="V11" i="18" s="1"/>
  <c r="AN11" i="18" s="1"/>
  <c r="AO11" i="18" s="1"/>
  <c r="AF45" i="18"/>
  <c r="AG45" i="18" s="1"/>
  <c r="AF44" i="18"/>
  <c r="AG44" i="18" s="1"/>
  <c r="AD56" i="18"/>
  <c r="AE56" i="18" s="1"/>
  <c r="AD62" i="18"/>
  <c r="AE62" i="18" s="1"/>
  <c r="N73" i="18"/>
  <c r="Z15" i="18" s="1"/>
  <c r="M87" i="18"/>
  <c r="Y17" i="18" s="1"/>
  <c r="AF116" i="18"/>
  <c r="AG116" i="18" s="1"/>
  <c r="AF117" i="18"/>
  <c r="AG117" i="18" s="1"/>
  <c r="K111" i="18"/>
  <c r="U21" i="18" s="1"/>
  <c r="M108" i="18"/>
  <c r="Y20" i="18" s="1"/>
  <c r="AT21" i="18" s="1"/>
  <c r="AU21" i="18" s="1"/>
  <c r="M500" i="18"/>
  <c r="Y76" i="18" s="1"/>
  <c r="K496" i="18"/>
  <c r="U76" i="18" s="1"/>
  <c r="L510" i="18"/>
  <c r="V78" i="18" s="1"/>
  <c r="K783" i="18"/>
  <c r="U117" i="18" s="1"/>
  <c r="AL117" i="18" s="1"/>
  <c r="AM117" i="18" s="1"/>
  <c r="M780" i="18"/>
  <c r="Y116" i="18" s="1"/>
  <c r="L937" i="18"/>
  <c r="V139" i="18" s="1"/>
  <c r="N934" i="18"/>
  <c r="Z138" i="18" s="1"/>
  <c r="AD19" i="18"/>
  <c r="AE19" i="18" s="1"/>
  <c r="L391" i="18"/>
  <c r="V61" i="18" s="1"/>
  <c r="N388" i="18"/>
  <c r="Z60" i="18" s="1"/>
  <c r="AD150" i="18"/>
  <c r="AE150" i="18" s="1"/>
  <c r="AD149" i="18"/>
  <c r="AE149" i="18" s="1"/>
  <c r="M584" i="18"/>
  <c r="Y88" i="18" s="1"/>
  <c r="K587" i="18"/>
  <c r="U89" i="18" s="1"/>
  <c r="M605" i="18"/>
  <c r="Y91" i="18" s="1"/>
  <c r="Q91" i="18"/>
  <c r="M920" i="18"/>
  <c r="Y136" i="18" s="1"/>
  <c r="K923" i="18"/>
  <c r="U137" i="18" s="1"/>
  <c r="M1018" i="18"/>
  <c r="Y150" i="18" s="1"/>
  <c r="K1021" i="18"/>
  <c r="U151" i="18" s="1"/>
  <c r="AF29" i="18"/>
  <c r="AG29" i="18" s="1"/>
  <c r="M899" i="18"/>
  <c r="Y133" i="18" s="1"/>
  <c r="K902" i="18"/>
  <c r="U134" i="18" s="1"/>
  <c r="AF37" i="18"/>
  <c r="AG37" i="18" s="1"/>
  <c r="N45" i="18"/>
  <c r="Z11" i="18" s="1"/>
  <c r="K48" i="18"/>
  <c r="U12" i="18" s="1"/>
  <c r="AL12" i="18" s="1"/>
  <c r="AM12" i="18" s="1"/>
  <c r="AF43" i="18"/>
  <c r="AG43" i="18" s="1"/>
  <c r="AD45" i="18"/>
  <c r="AE45" i="18" s="1"/>
  <c r="AD71" i="18"/>
  <c r="AE71" i="18" s="1"/>
  <c r="AD77" i="18"/>
  <c r="AE77" i="18" s="1"/>
  <c r="AD78" i="18"/>
  <c r="AE78" i="18" s="1"/>
  <c r="M150" i="18"/>
  <c r="Y26" i="18" s="1"/>
  <c r="AF47" i="18"/>
  <c r="AG47" i="18" s="1"/>
  <c r="K83" i="18"/>
  <c r="U17" i="18" s="1"/>
  <c r="AL17" i="18" s="1"/>
  <c r="AM17" i="18" s="1"/>
  <c r="N87" i="18"/>
  <c r="Z17" i="18" s="1"/>
  <c r="M129" i="18"/>
  <c r="Y23" i="18" s="1"/>
  <c r="K132" i="18"/>
  <c r="U24" i="18" s="1"/>
  <c r="AD139" i="18"/>
  <c r="AE139" i="18" s="1"/>
  <c r="N318" i="18"/>
  <c r="Z50" i="18" s="1"/>
  <c r="R50" i="18"/>
  <c r="K1007" i="18"/>
  <c r="U149" i="18" s="1"/>
  <c r="AL150" i="18" s="1"/>
  <c r="AM150" i="18" s="1"/>
  <c r="M1004" i="18"/>
  <c r="Y148" i="18" s="1"/>
  <c r="AF41" i="18"/>
  <c r="AG41" i="18" s="1"/>
  <c r="AD57" i="18"/>
  <c r="AE57" i="18" s="1"/>
  <c r="L83" i="18"/>
  <c r="V17" i="18" s="1"/>
  <c r="AF79" i="18"/>
  <c r="AG79" i="18" s="1"/>
  <c r="AD93" i="18"/>
  <c r="AE93" i="18" s="1"/>
  <c r="AF132" i="18"/>
  <c r="AG132" i="18" s="1"/>
  <c r="K139" i="18"/>
  <c r="U25" i="18" s="1"/>
  <c r="N759" i="18"/>
  <c r="Z113" i="18" s="1"/>
  <c r="R113" i="18"/>
  <c r="AF113" i="18" s="1"/>
  <c r="AG113" i="18" s="1"/>
  <c r="N822" i="18"/>
  <c r="Z122" i="18" s="1"/>
  <c r="R122" i="18"/>
  <c r="AF122" i="18" s="1"/>
  <c r="AG122" i="18" s="1"/>
  <c r="AD35" i="18"/>
  <c r="AE35" i="18" s="1"/>
  <c r="L48" i="18"/>
  <c r="V12" i="18" s="1"/>
  <c r="AD46" i="18"/>
  <c r="AE46" i="18" s="1"/>
  <c r="N66" i="18"/>
  <c r="Z14" i="18" s="1"/>
  <c r="AD72" i="18"/>
  <c r="AE72" i="18" s="1"/>
  <c r="AD83" i="18"/>
  <c r="AE83" i="18" s="1"/>
  <c r="K90" i="18"/>
  <c r="U18" i="18" s="1"/>
  <c r="AF86" i="18"/>
  <c r="AG86" i="18" s="1"/>
  <c r="AF103" i="18"/>
  <c r="AG103" i="18" s="1"/>
  <c r="AF104" i="18"/>
  <c r="AG104" i="18" s="1"/>
  <c r="K146" i="18"/>
  <c r="U26" i="18" s="1"/>
  <c r="K335" i="18"/>
  <c r="U53" i="18" s="1"/>
  <c r="AL54" i="18" s="1"/>
  <c r="AM54" i="18" s="1"/>
  <c r="M332" i="18"/>
  <c r="Y52" i="18" s="1"/>
  <c r="AT53" i="18" s="1"/>
  <c r="AU53" i="18" s="1"/>
  <c r="M794" i="18"/>
  <c r="Y118" i="18" s="1"/>
  <c r="K797" i="18"/>
  <c r="U119" i="18" s="1"/>
  <c r="AL120" i="18" s="1"/>
  <c r="AM120" i="18" s="1"/>
  <c r="M101" i="18"/>
  <c r="Y19" i="18" s="1"/>
  <c r="AD130" i="18"/>
  <c r="AE130" i="18" s="1"/>
  <c r="K559" i="18"/>
  <c r="U85" i="18" s="1"/>
  <c r="M556" i="18"/>
  <c r="Y84" i="18" s="1"/>
  <c r="M885" i="18"/>
  <c r="Y131" i="18" s="1"/>
  <c r="N906" i="18"/>
  <c r="Z134" i="18" s="1"/>
  <c r="L909" i="18"/>
  <c r="V135" i="18" s="1"/>
  <c r="AN135" i="18" s="1"/>
  <c r="AO135" i="18" s="1"/>
  <c r="AD75" i="18"/>
  <c r="AE75" i="18" s="1"/>
  <c r="AD112" i="18"/>
  <c r="AE112" i="18" s="1"/>
  <c r="L125" i="18"/>
  <c r="V23" i="18" s="1"/>
  <c r="M136" i="18"/>
  <c r="Y24" i="18" s="1"/>
  <c r="M346" i="18"/>
  <c r="Y54" i="18" s="1"/>
  <c r="AT54" i="18" s="1"/>
  <c r="AU54" i="18" s="1"/>
  <c r="K349" i="18"/>
  <c r="U55" i="18" s="1"/>
  <c r="AL55" i="18" s="1"/>
  <c r="AM55" i="18" s="1"/>
  <c r="M710" i="18"/>
  <c r="Y106" i="18" s="1"/>
  <c r="Q106" i="18"/>
  <c r="AD106" i="18" s="1"/>
  <c r="AE106" i="18" s="1"/>
  <c r="AF81" i="18"/>
  <c r="AG81" i="18" s="1"/>
  <c r="N101" i="18"/>
  <c r="Z19" i="18" s="1"/>
  <c r="AD104" i="18"/>
  <c r="AE104" i="18" s="1"/>
  <c r="N115" i="18"/>
  <c r="Z21" i="18" s="1"/>
  <c r="L132" i="18"/>
  <c r="V24" i="18" s="1"/>
  <c r="AD140" i="18"/>
  <c r="AE140" i="18" s="1"/>
  <c r="N199" i="18"/>
  <c r="Z33" i="18" s="1"/>
  <c r="M325" i="18"/>
  <c r="Y51" i="18" s="1"/>
  <c r="M612" i="18"/>
  <c r="Y92" i="18" s="1"/>
  <c r="K608" i="18"/>
  <c r="U92" i="18" s="1"/>
  <c r="AD102" i="18"/>
  <c r="AE102" i="18" s="1"/>
  <c r="AF119" i="18"/>
  <c r="AG119" i="18" s="1"/>
  <c r="M143" i="18"/>
  <c r="Y25" i="18" s="1"/>
  <c r="L146" i="18"/>
  <c r="V26" i="18" s="1"/>
  <c r="N255" i="18"/>
  <c r="Z41" i="18" s="1"/>
  <c r="M388" i="18"/>
  <c r="Y60" i="18" s="1"/>
  <c r="K384" i="18"/>
  <c r="U60" i="18" s="1"/>
  <c r="K657" i="18"/>
  <c r="U99" i="18" s="1"/>
  <c r="M654" i="18"/>
  <c r="Y98" i="18" s="1"/>
  <c r="K706" i="18"/>
  <c r="U106" i="18" s="1"/>
  <c r="N738" i="18"/>
  <c r="Z110" i="18" s="1"/>
  <c r="L741" i="18"/>
  <c r="V111" i="18" s="1"/>
  <c r="M878" i="18"/>
  <c r="Y130" i="18" s="1"/>
  <c r="L1028" i="18"/>
  <c r="V152" i="18" s="1"/>
  <c r="N1025" i="18"/>
  <c r="Z151" i="18" s="1"/>
  <c r="AF97" i="18"/>
  <c r="AG97" i="18" s="1"/>
  <c r="AD100" i="18"/>
  <c r="AE100" i="18" s="1"/>
  <c r="M122" i="18"/>
  <c r="Y22" i="18" s="1"/>
  <c r="AT22" i="18" s="1"/>
  <c r="AU22" i="18" s="1"/>
  <c r="AD132" i="18"/>
  <c r="AE132" i="18" s="1"/>
  <c r="M248" i="18"/>
  <c r="Y40" i="18" s="1"/>
  <c r="K251" i="18"/>
  <c r="U41" i="18" s="1"/>
  <c r="N269" i="18"/>
  <c r="Z43" i="18" s="1"/>
  <c r="AV43" i="18" s="1"/>
  <c r="AW43" i="18" s="1"/>
  <c r="M318" i="18"/>
  <c r="Y50" i="18" s="1"/>
  <c r="K433" i="18"/>
  <c r="U67" i="18" s="1"/>
  <c r="M430" i="18"/>
  <c r="Y66" i="18" s="1"/>
  <c r="M451" i="18"/>
  <c r="Y69" i="18" s="1"/>
  <c r="AT69" i="18" s="1"/>
  <c r="AU69" i="18" s="1"/>
  <c r="K454" i="18"/>
  <c r="U70" i="18" s="1"/>
  <c r="L475" i="18"/>
  <c r="V73" i="18" s="1"/>
  <c r="N717" i="18"/>
  <c r="Z107" i="18" s="1"/>
  <c r="R107" i="18"/>
  <c r="L797" i="18"/>
  <c r="V119" i="18" s="1"/>
  <c r="L818" i="18"/>
  <c r="V122" i="18" s="1"/>
  <c r="N815" i="18"/>
  <c r="Z121" i="18" s="1"/>
  <c r="AF105" i="18"/>
  <c r="AG105" i="18" s="1"/>
  <c r="AD111" i="18"/>
  <c r="AE111" i="18" s="1"/>
  <c r="AF115" i="18"/>
  <c r="AG115" i="18" s="1"/>
  <c r="N122" i="18"/>
  <c r="Z22" i="18" s="1"/>
  <c r="AD134" i="18"/>
  <c r="AE134" i="18" s="1"/>
  <c r="AD147" i="18"/>
  <c r="AE147" i="18" s="1"/>
  <c r="AD148" i="18"/>
  <c r="AE148" i="18" s="1"/>
  <c r="L251" i="18"/>
  <c r="V41" i="18" s="1"/>
  <c r="N346" i="18"/>
  <c r="Z54" i="18" s="1"/>
  <c r="L349" i="18"/>
  <c r="V55" i="18" s="1"/>
  <c r="AN55" i="18" s="1"/>
  <c r="AO55" i="18" s="1"/>
  <c r="N430" i="18"/>
  <c r="Z66" i="18" s="1"/>
  <c r="L699" i="18"/>
  <c r="V105" i="18" s="1"/>
  <c r="AN106" i="18" s="1"/>
  <c r="AO106" i="18" s="1"/>
  <c r="L713" i="18"/>
  <c r="V107" i="18" s="1"/>
  <c r="N710" i="18"/>
  <c r="Z106" i="18" s="1"/>
  <c r="K790" i="18"/>
  <c r="U118" i="18" s="1"/>
  <c r="N801" i="18"/>
  <c r="Z119" i="18" s="1"/>
  <c r="L804" i="18"/>
  <c r="V120" i="18" s="1"/>
  <c r="M836" i="18"/>
  <c r="Y124" i="18" s="1"/>
  <c r="K832" i="18"/>
  <c r="U124" i="18" s="1"/>
  <c r="Q124" i="18"/>
  <c r="AF133" i="18"/>
  <c r="AG133" i="18" s="1"/>
  <c r="L174" i="18"/>
  <c r="V30" i="18" s="1"/>
  <c r="K307" i="18"/>
  <c r="U49" i="18" s="1"/>
  <c r="M304" i="18"/>
  <c r="Y48" i="18" s="1"/>
  <c r="N514" i="18"/>
  <c r="Z78" i="18" s="1"/>
  <c r="L517" i="18"/>
  <c r="V79" i="18" s="1"/>
  <c r="N626" i="18"/>
  <c r="Z94" i="18" s="1"/>
  <c r="L629" i="18"/>
  <c r="V95" i="18" s="1"/>
  <c r="N647" i="18"/>
  <c r="Z97" i="18" s="1"/>
  <c r="K741" i="18"/>
  <c r="U111" i="18" s="1"/>
  <c r="N878" i="18"/>
  <c r="Z130" i="18" s="1"/>
  <c r="K1063" i="18"/>
  <c r="U157" i="18" s="1"/>
  <c r="M1060" i="18"/>
  <c r="Y156" i="18" s="1"/>
  <c r="AD126" i="18"/>
  <c r="AE126" i="18" s="1"/>
  <c r="AF130" i="18"/>
  <c r="AG130" i="18" s="1"/>
  <c r="AF135" i="18"/>
  <c r="AG135" i="18" s="1"/>
  <c r="AF148" i="18"/>
  <c r="AG148" i="18" s="1"/>
  <c r="AF149" i="18"/>
  <c r="AG149" i="18" s="1"/>
  <c r="L195" i="18"/>
  <c r="V33" i="18" s="1"/>
  <c r="K566" i="18"/>
  <c r="U86" i="18" s="1"/>
  <c r="L615" i="18"/>
  <c r="V93" i="18" s="1"/>
  <c r="N612" i="18"/>
  <c r="Z92" i="18" s="1"/>
  <c r="M773" i="18"/>
  <c r="Y115" i="18" s="1"/>
  <c r="M948" i="18"/>
  <c r="Y140" i="18" s="1"/>
  <c r="K944" i="18"/>
  <c r="U140" i="18" s="1"/>
  <c r="L958" i="18"/>
  <c r="V142" i="18" s="1"/>
  <c r="N983" i="18"/>
  <c r="Z145" i="18" s="1"/>
  <c r="L1056" i="18"/>
  <c r="V156" i="18" s="1"/>
  <c r="N1053" i="18"/>
  <c r="Z155" i="18" s="1"/>
  <c r="M178" i="18"/>
  <c r="Y30" i="18" s="1"/>
  <c r="K223" i="18"/>
  <c r="U37" i="18" s="1"/>
  <c r="N353" i="18"/>
  <c r="Z55" i="18" s="1"/>
  <c r="L356" i="18"/>
  <c r="V56" i="18" s="1"/>
  <c r="K517" i="18"/>
  <c r="U79" i="18" s="1"/>
  <c r="L538" i="18"/>
  <c r="V82" i="18" s="1"/>
  <c r="M570" i="18"/>
  <c r="Y86" i="18" s="1"/>
  <c r="K573" i="18"/>
  <c r="U87" i="18" s="1"/>
  <c r="M696" i="18"/>
  <c r="Y104" i="18" s="1"/>
  <c r="K699" i="18"/>
  <c r="U105" i="18" s="1"/>
  <c r="M766" i="18"/>
  <c r="Y114" i="18" s="1"/>
  <c r="N962" i="18"/>
  <c r="Z142" i="18" s="1"/>
  <c r="L965" i="18"/>
  <c r="V143" i="18" s="1"/>
  <c r="L139" i="18"/>
  <c r="V25" i="18" s="1"/>
  <c r="AD144" i="18"/>
  <c r="AE144" i="18" s="1"/>
  <c r="L153" i="18"/>
  <c r="V27" i="18" s="1"/>
  <c r="AD151" i="18"/>
  <c r="AE151" i="18" s="1"/>
  <c r="M164" i="18"/>
  <c r="Y28" i="18" s="1"/>
  <c r="M192" i="18"/>
  <c r="Y32" i="18" s="1"/>
  <c r="M276" i="18"/>
  <c r="Y44" i="18" s="1"/>
  <c r="K272" i="18"/>
  <c r="U44" i="18" s="1"/>
  <c r="K293" i="18"/>
  <c r="U47" i="18" s="1"/>
  <c r="K370" i="18"/>
  <c r="U58" i="18" s="1"/>
  <c r="K405" i="18"/>
  <c r="U63" i="18" s="1"/>
  <c r="K447" i="18"/>
  <c r="U69" i="18" s="1"/>
  <c r="L587" i="18"/>
  <c r="V89" i="18" s="1"/>
  <c r="M682" i="18"/>
  <c r="Y102" i="18" s="1"/>
  <c r="L755" i="18"/>
  <c r="V113" i="18" s="1"/>
  <c r="K818" i="18"/>
  <c r="U122" i="18" s="1"/>
  <c r="K853" i="18"/>
  <c r="U127" i="18" s="1"/>
  <c r="K895" i="18"/>
  <c r="U133" i="18" s="1"/>
  <c r="N1067" i="18"/>
  <c r="Z157" i="18" s="1"/>
  <c r="L1070" i="18"/>
  <c r="V158" i="18" s="1"/>
  <c r="K1098" i="18"/>
  <c r="U162" i="18" s="1"/>
  <c r="M1095" i="18"/>
  <c r="Y161" i="18" s="1"/>
  <c r="M206" i="18"/>
  <c r="Y34" i="18" s="1"/>
  <c r="M213" i="18"/>
  <c r="Y35" i="18" s="1"/>
  <c r="M360" i="18"/>
  <c r="Y56" i="18" s="1"/>
  <c r="K363" i="18"/>
  <c r="U57" i="18" s="1"/>
  <c r="N402" i="18"/>
  <c r="Z62" i="18" s="1"/>
  <c r="L405" i="18"/>
  <c r="V63" i="18" s="1"/>
  <c r="N423" i="18"/>
  <c r="Z65" i="18" s="1"/>
  <c r="M542" i="18"/>
  <c r="Y82" i="18" s="1"/>
  <c r="M549" i="18"/>
  <c r="Y83" i="18" s="1"/>
  <c r="M724" i="18"/>
  <c r="Y108" i="18" s="1"/>
  <c r="K720" i="18"/>
  <c r="U108" i="18" s="1"/>
  <c r="L734" i="18"/>
  <c r="V110" i="18" s="1"/>
  <c r="AN110" i="18" s="1"/>
  <c r="AO110" i="18" s="1"/>
  <c r="L762" i="18"/>
  <c r="V114" i="18" s="1"/>
  <c r="M808" i="18"/>
  <c r="Y120" i="18" s="1"/>
  <c r="K811" i="18"/>
  <c r="U121" i="18" s="1"/>
  <c r="AL121" i="18" s="1"/>
  <c r="AM121" i="18" s="1"/>
  <c r="N850" i="18"/>
  <c r="Z126" i="18" s="1"/>
  <c r="L853" i="18"/>
  <c r="V127" i="18" s="1"/>
  <c r="N871" i="18"/>
  <c r="Z129" i="18" s="1"/>
  <c r="M990" i="18"/>
  <c r="Y146" i="18" s="1"/>
  <c r="M997" i="18"/>
  <c r="Y147" i="18" s="1"/>
  <c r="L1112" i="18"/>
  <c r="V164" i="18" s="1"/>
  <c r="N1109" i="18"/>
  <c r="Z163" i="18" s="1"/>
  <c r="N311" i="18"/>
  <c r="Z49" i="18" s="1"/>
  <c r="M458" i="18"/>
  <c r="Y70" i="18" s="1"/>
  <c r="L531" i="18"/>
  <c r="V81" i="18" s="1"/>
  <c r="K594" i="18"/>
  <c r="U90" i="18" s="1"/>
  <c r="AL90" i="18" s="1"/>
  <c r="AM90" i="18" s="1"/>
  <c r="K629" i="18"/>
  <c r="U95" i="18" s="1"/>
  <c r="K671" i="18"/>
  <c r="U101" i="18" s="1"/>
  <c r="M906" i="18"/>
  <c r="Y134" i="18" s="1"/>
  <c r="L979" i="18"/>
  <c r="V145" i="18" s="1"/>
  <c r="N1032" i="18"/>
  <c r="Z152" i="18" s="1"/>
  <c r="AV152" i="18" s="1"/>
  <c r="AW152" i="18" s="1"/>
  <c r="N220" i="18"/>
  <c r="Z36" i="18" s="1"/>
  <c r="N248" i="18"/>
  <c r="Z40" i="18" s="1"/>
  <c r="N332" i="18"/>
  <c r="Z52" i="18" s="1"/>
  <c r="N360" i="18"/>
  <c r="Z56" i="18" s="1"/>
  <c r="N472" i="18"/>
  <c r="Z72" i="18" s="1"/>
  <c r="N584" i="18"/>
  <c r="Z88" i="18" s="1"/>
  <c r="N696" i="18"/>
  <c r="Z104" i="18" s="1"/>
  <c r="N808" i="18"/>
  <c r="Z120" i="18" s="1"/>
  <c r="N920" i="18"/>
  <c r="Z136" i="18" s="1"/>
  <c r="N1074" i="18"/>
  <c r="Z158" i="18" s="1"/>
  <c r="N1123" i="18"/>
  <c r="Z165" i="18" s="1"/>
  <c r="N1088" i="18"/>
  <c r="Z160" i="18" s="1"/>
  <c r="K1119" i="18"/>
  <c r="U165" i="18" s="1"/>
  <c r="N213" i="18"/>
  <c r="Z35" i="18" s="1"/>
  <c r="K265" i="18"/>
  <c r="U43" i="18" s="1"/>
  <c r="N325" i="18"/>
  <c r="Z51" i="18" s="1"/>
  <c r="N339" i="18"/>
  <c r="Z53" i="18" s="1"/>
  <c r="K377" i="18"/>
  <c r="U59" i="18" s="1"/>
  <c r="N437" i="18"/>
  <c r="Z67" i="18" s="1"/>
  <c r="N451" i="18"/>
  <c r="Z69" i="18" s="1"/>
  <c r="K489" i="18"/>
  <c r="U75" i="18" s="1"/>
  <c r="N549" i="18"/>
  <c r="Z83" i="18" s="1"/>
  <c r="N563" i="18"/>
  <c r="Z85" i="18" s="1"/>
  <c r="K601" i="18"/>
  <c r="U91" i="18" s="1"/>
  <c r="N661" i="18"/>
  <c r="Z99" i="18" s="1"/>
  <c r="N675" i="18"/>
  <c r="Z101" i="18" s="1"/>
  <c r="K713" i="18"/>
  <c r="U107" i="18" s="1"/>
  <c r="N773" i="18"/>
  <c r="Z115" i="18" s="1"/>
  <c r="N787" i="18"/>
  <c r="Z117" i="18" s="1"/>
  <c r="K825" i="18"/>
  <c r="U123" i="18" s="1"/>
  <c r="N885" i="18"/>
  <c r="Z131" i="18" s="1"/>
  <c r="N899" i="18"/>
  <c r="Z133" i="18" s="1"/>
  <c r="AV133" i="18" s="1"/>
  <c r="AW133" i="18" s="1"/>
  <c r="K937" i="18"/>
  <c r="U139" i="18" s="1"/>
  <c r="AL139" i="18" s="1"/>
  <c r="AM139" i="18" s="1"/>
  <c r="N997" i="18"/>
  <c r="Z147" i="18" s="1"/>
  <c r="N1011" i="18"/>
  <c r="Z149" i="18" s="1"/>
  <c r="L216" i="18"/>
  <c r="V36" i="18" s="1"/>
  <c r="M241" i="18"/>
  <c r="Y39" i="18" s="1"/>
  <c r="L328" i="18"/>
  <c r="V52" i="18" s="1"/>
  <c r="M353" i="18"/>
  <c r="Y55" i="18" s="1"/>
  <c r="L440" i="18"/>
  <c r="V68" i="18" s="1"/>
  <c r="M465" i="18"/>
  <c r="Y71" i="18" s="1"/>
  <c r="AT71" i="18" s="1"/>
  <c r="AU71" i="18" s="1"/>
  <c r="L552" i="18"/>
  <c r="V84" i="18" s="1"/>
  <c r="M577" i="18"/>
  <c r="Y87" i="18" s="1"/>
  <c r="L664" i="18"/>
  <c r="V100" i="18" s="1"/>
  <c r="M689" i="18"/>
  <c r="Y103" i="18" s="1"/>
  <c r="L776" i="18"/>
  <c r="V116" i="18" s="1"/>
  <c r="M801" i="18"/>
  <c r="Y119" i="18" s="1"/>
  <c r="L888" i="18"/>
  <c r="V132" i="18" s="1"/>
  <c r="M913" i="18"/>
  <c r="Y135" i="18" s="1"/>
  <c r="L1000" i="18"/>
  <c r="V148" i="18" s="1"/>
  <c r="M1025" i="18"/>
  <c r="Y151" i="18" s="1"/>
  <c r="M1081" i="18"/>
  <c r="Y159" i="18" s="1"/>
  <c r="K279" i="18"/>
  <c r="U45" i="18" s="1"/>
  <c r="K391" i="18"/>
  <c r="U61" i="18" s="1"/>
  <c r="K503" i="18"/>
  <c r="U77" i="18" s="1"/>
  <c r="K615" i="18"/>
  <c r="U93" i="18" s="1"/>
  <c r="K727" i="18"/>
  <c r="U109" i="18" s="1"/>
  <c r="K839" i="18"/>
  <c r="U125" i="18" s="1"/>
  <c r="K951" i="18"/>
  <c r="U141" i="18" s="1"/>
  <c r="M1109" i="18"/>
  <c r="Y163" i="18" s="1"/>
  <c r="M185" i="18"/>
  <c r="Y31" i="18" s="1"/>
  <c r="L272" i="18"/>
  <c r="V44" i="18" s="1"/>
  <c r="M297" i="18"/>
  <c r="Y47" i="18" s="1"/>
  <c r="L384" i="18"/>
  <c r="V60" i="18" s="1"/>
  <c r="M409" i="18"/>
  <c r="Y63" i="18" s="1"/>
  <c r="L496" i="18"/>
  <c r="V76" i="18" s="1"/>
  <c r="M521" i="18"/>
  <c r="Y79" i="18" s="1"/>
  <c r="L608" i="18"/>
  <c r="V92" i="18" s="1"/>
  <c r="M633" i="18"/>
  <c r="Y95" i="18" s="1"/>
  <c r="L720" i="18"/>
  <c r="V108" i="18" s="1"/>
  <c r="M745" i="18"/>
  <c r="Y111" i="18" s="1"/>
  <c r="L832" i="18"/>
  <c r="V124" i="18" s="1"/>
  <c r="M857" i="18"/>
  <c r="Y127" i="18" s="1"/>
  <c r="L944" i="18"/>
  <c r="V140" i="18" s="1"/>
  <c r="M969" i="18"/>
  <c r="Y143" i="18" s="1"/>
  <c r="N1046" i="18"/>
  <c r="Z154" i="18" s="1"/>
  <c r="N1102" i="18"/>
  <c r="Z162" i="18" s="1"/>
  <c r="M1053" i="18"/>
  <c r="Y155" i="18" s="1"/>
  <c r="AD97" i="17"/>
  <c r="AE97" i="17" s="1"/>
  <c r="AF80" i="17"/>
  <c r="AG80" i="17" s="1"/>
  <c r="L573" i="17"/>
  <c r="V87" i="17" s="1"/>
  <c r="D94" i="3" s="1"/>
  <c r="L685" i="17"/>
  <c r="V103" i="17" s="1"/>
  <c r="D110" i="3" s="1"/>
  <c r="K720" i="17"/>
  <c r="U108" i="17" s="1"/>
  <c r="C115" i="3" s="1"/>
  <c r="L734" i="17"/>
  <c r="V110" i="17" s="1"/>
  <c r="D117" i="3" s="1"/>
  <c r="L741" i="17"/>
  <c r="V111" i="17" s="1"/>
  <c r="D118" i="3" s="1"/>
  <c r="L846" i="17"/>
  <c r="V126" i="17" s="1"/>
  <c r="D133" i="3" s="1"/>
  <c r="L902" i="17"/>
  <c r="V134" i="17" s="1"/>
  <c r="D141" i="3" s="1"/>
  <c r="AF21" i="17"/>
  <c r="AG21" i="17" s="1"/>
  <c r="M738" i="17"/>
  <c r="Y110" i="17" s="1"/>
  <c r="AD28" i="17"/>
  <c r="AE28" i="17" s="1"/>
  <c r="AD83" i="17"/>
  <c r="AE83" i="17" s="1"/>
  <c r="AD91" i="17"/>
  <c r="AE91" i="17" s="1"/>
  <c r="AD100" i="17"/>
  <c r="AE100" i="17" s="1"/>
  <c r="AD107" i="17"/>
  <c r="AE107" i="17" s="1"/>
  <c r="AF126" i="17"/>
  <c r="AG126" i="17" s="1"/>
  <c r="AF151" i="17"/>
  <c r="AG151" i="17" s="1"/>
  <c r="AF76" i="17"/>
  <c r="AG76" i="17" s="1"/>
  <c r="AF78" i="17"/>
  <c r="AG78" i="17" s="1"/>
  <c r="K734" i="17"/>
  <c r="U110" i="17" s="1"/>
  <c r="C117" i="3" s="1"/>
  <c r="AD30" i="17"/>
  <c r="AE30" i="17" s="1"/>
  <c r="N647" i="17"/>
  <c r="Z97" i="17" s="1"/>
  <c r="AD22" i="17"/>
  <c r="AE22" i="17" s="1"/>
  <c r="AF44" i="17"/>
  <c r="AG44" i="17" s="1"/>
  <c r="K188" i="17"/>
  <c r="U32" i="17" s="1"/>
  <c r="C39" i="3" s="1"/>
  <c r="N535" i="17"/>
  <c r="Z81" i="17" s="1"/>
  <c r="N549" i="17"/>
  <c r="Z83" i="17" s="1"/>
  <c r="K818" i="17"/>
  <c r="U122" i="17" s="1"/>
  <c r="C129" i="3" s="1"/>
  <c r="M108" i="17"/>
  <c r="Y20" i="17" s="1"/>
  <c r="L41" i="17"/>
  <c r="V11" i="17" s="1"/>
  <c r="D18" i="3" s="1"/>
  <c r="M101" i="17"/>
  <c r="Y19" i="17" s="1"/>
  <c r="AD39" i="17"/>
  <c r="AE39" i="17" s="1"/>
  <c r="K930" i="17"/>
  <c r="U138" i="17" s="1"/>
  <c r="C145" i="3" s="1"/>
  <c r="N927" i="17"/>
  <c r="Z137" i="17" s="1"/>
  <c r="L965" i="17"/>
  <c r="V143" i="17" s="1"/>
  <c r="D150" i="3" s="1"/>
  <c r="AD52" i="17"/>
  <c r="AE52" i="17" s="1"/>
  <c r="N857" i="17"/>
  <c r="Z127" i="17" s="1"/>
  <c r="K860" i="17"/>
  <c r="U128" i="17" s="1"/>
  <c r="C135" i="3" s="1"/>
  <c r="K902" i="17"/>
  <c r="U134" i="17" s="1"/>
  <c r="C141" i="3" s="1"/>
  <c r="AD153" i="17"/>
  <c r="AE153" i="17" s="1"/>
  <c r="M122" i="17"/>
  <c r="Y22" i="17" s="1"/>
  <c r="AF91" i="17"/>
  <c r="AG91" i="17" s="1"/>
  <c r="Q19" i="17"/>
  <c r="AD19" i="17" s="1"/>
  <c r="AE19" i="17" s="1"/>
  <c r="Q110" i="17"/>
  <c r="AD110" i="17" s="1"/>
  <c r="AE110" i="17" s="1"/>
  <c r="AD116" i="17"/>
  <c r="AE116" i="17" s="1"/>
  <c r="AD45" i="17"/>
  <c r="AE45" i="17" s="1"/>
  <c r="AF48" i="17"/>
  <c r="AG48" i="17" s="1"/>
  <c r="K356" i="17"/>
  <c r="U56" i="17" s="1"/>
  <c r="C63" i="3" s="1"/>
  <c r="K363" i="17"/>
  <c r="U57" i="17" s="1"/>
  <c r="L370" i="17"/>
  <c r="V58" i="17" s="1"/>
  <c r="D65" i="3" s="1"/>
  <c r="AF81" i="17"/>
  <c r="AG81" i="17" s="1"/>
  <c r="AF88" i="17"/>
  <c r="AG88" i="17" s="1"/>
  <c r="AD101" i="17"/>
  <c r="AE101" i="17" s="1"/>
  <c r="AD117" i="17"/>
  <c r="AE117" i="17" s="1"/>
  <c r="AD12" i="17"/>
  <c r="AE12" i="17" s="1"/>
  <c r="K811" i="17"/>
  <c r="U121" i="17" s="1"/>
  <c r="C128" i="3" s="1"/>
  <c r="K447" i="17"/>
  <c r="U69" i="17" s="1"/>
  <c r="C76" i="3" s="1"/>
  <c r="AD15" i="17"/>
  <c r="AE15" i="17" s="1"/>
  <c r="AD92" i="17"/>
  <c r="AE92" i="17" s="1"/>
  <c r="AD104" i="17"/>
  <c r="AE104" i="17" s="1"/>
  <c r="K370" i="17"/>
  <c r="U58" i="17" s="1"/>
  <c r="C65" i="3" s="1"/>
  <c r="N437" i="17"/>
  <c r="Z67" i="17" s="1"/>
  <c r="K482" i="17"/>
  <c r="U74" i="17" s="1"/>
  <c r="C81" i="3" s="1"/>
  <c r="K41" i="17"/>
  <c r="U11" i="17" s="1"/>
  <c r="C18" i="3" s="1"/>
  <c r="AF64" i="17"/>
  <c r="AG64" i="17" s="1"/>
  <c r="M185" i="17"/>
  <c r="Y31" i="17" s="1"/>
  <c r="AD34" i="17"/>
  <c r="AE34" i="17" s="1"/>
  <c r="L251" i="17"/>
  <c r="V41" i="17" s="1"/>
  <c r="D48" i="3" s="1"/>
  <c r="AD42" i="17"/>
  <c r="AE42" i="17" s="1"/>
  <c r="AD50" i="17"/>
  <c r="AE50" i="17" s="1"/>
  <c r="M332" i="17"/>
  <c r="Y52" i="17" s="1"/>
  <c r="AF53" i="17"/>
  <c r="AG53" i="17" s="1"/>
  <c r="AF92" i="17"/>
  <c r="AG92" i="17" s="1"/>
  <c r="AD38" i="17"/>
  <c r="AE38" i="17" s="1"/>
  <c r="AD27" i="17"/>
  <c r="AE27" i="17" s="1"/>
  <c r="AF41" i="17"/>
  <c r="AG41" i="17" s="1"/>
  <c r="AF34" i="17"/>
  <c r="AG34" i="17" s="1"/>
  <c r="AD87" i="17"/>
  <c r="AE87" i="17" s="1"/>
  <c r="L328" i="17"/>
  <c r="V52" i="17" s="1"/>
  <c r="D59" i="3" s="1"/>
  <c r="AF35" i="17"/>
  <c r="AG35" i="17" s="1"/>
  <c r="K48" i="17"/>
  <c r="U12" i="17" s="1"/>
  <c r="AF67" i="17"/>
  <c r="AG67" i="17" s="1"/>
  <c r="AF87" i="17"/>
  <c r="AG87" i="17" s="1"/>
  <c r="L104" i="17"/>
  <c r="V20" i="17" s="1"/>
  <c r="D27" i="3" s="1"/>
  <c r="L174" i="17"/>
  <c r="V30" i="17" s="1"/>
  <c r="D37" i="3" s="1"/>
  <c r="K475" i="17"/>
  <c r="U73" i="17" s="1"/>
  <c r="C80" i="3" s="1"/>
  <c r="L783" i="17"/>
  <c r="V117" i="17" s="1"/>
  <c r="D124" i="3" s="1"/>
  <c r="M164" i="17"/>
  <c r="Y28" i="17" s="1"/>
  <c r="L342" i="17"/>
  <c r="V54" i="17" s="1"/>
  <c r="D61" i="3" s="1"/>
  <c r="K972" i="17"/>
  <c r="U144" i="17" s="1"/>
  <c r="C151" i="3" s="1"/>
  <c r="AD29" i="17"/>
  <c r="AE29" i="17" s="1"/>
  <c r="AF43" i="17"/>
  <c r="AG43" i="17" s="1"/>
  <c r="AD16" i="17"/>
  <c r="AE16" i="17" s="1"/>
  <c r="AD95" i="17"/>
  <c r="AE95" i="17" s="1"/>
  <c r="AD137" i="17"/>
  <c r="AE137" i="17" s="1"/>
  <c r="L153" i="17"/>
  <c r="V27" i="17" s="1"/>
  <c r="D34" i="3" s="1"/>
  <c r="AF27" i="17"/>
  <c r="AG27" i="17" s="1"/>
  <c r="M290" i="17"/>
  <c r="Y46" i="17" s="1"/>
  <c r="K412" i="17"/>
  <c r="U64" i="17" s="1"/>
  <c r="C71" i="3" s="1"/>
  <c r="L447" i="17"/>
  <c r="V69" i="17" s="1"/>
  <c r="D76" i="3" s="1"/>
  <c r="M542" i="17"/>
  <c r="Y82" i="17" s="1"/>
  <c r="N591" i="17"/>
  <c r="Z89" i="17" s="1"/>
  <c r="L839" i="17"/>
  <c r="V125" i="17" s="1"/>
  <c r="D132" i="3" s="1"/>
  <c r="L874" i="17"/>
  <c r="V130" i="17" s="1"/>
  <c r="D137" i="3" s="1"/>
  <c r="K1007" i="17"/>
  <c r="U149" i="17" s="1"/>
  <c r="K1028" i="17"/>
  <c r="U152" i="17" s="1"/>
  <c r="C159" i="3" s="1"/>
  <c r="M1074" i="17"/>
  <c r="Y158" i="17" s="1"/>
  <c r="K1084" i="17"/>
  <c r="U160" i="17" s="1"/>
  <c r="L853" i="17"/>
  <c r="V127" i="17" s="1"/>
  <c r="N150" i="17"/>
  <c r="Z26" i="17" s="1"/>
  <c r="L160" i="17"/>
  <c r="V28" i="17" s="1"/>
  <c r="D35" i="3" s="1"/>
  <c r="K524" i="17"/>
  <c r="U80" i="17" s="1"/>
  <c r="C87" i="3" s="1"/>
  <c r="K566" i="17"/>
  <c r="U86" i="17" s="1"/>
  <c r="C93" i="3" s="1"/>
  <c r="M598" i="17"/>
  <c r="Y90" i="17" s="1"/>
  <c r="K706" i="17"/>
  <c r="U106" i="17" s="1"/>
  <c r="C113" i="3" s="1"/>
  <c r="K923" i="17"/>
  <c r="U137" i="17" s="1"/>
  <c r="C144" i="3" s="1"/>
  <c r="N969" i="17"/>
  <c r="Z143" i="17" s="1"/>
  <c r="K993" i="17"/>
  <c r="U147" i="17" s="1"/>
  <c r="C154" i="3" s="1"/>
  <c r="L293" i="17"/>
  <c r="V47" i="17" s="1"/>
  <c r="D54" i="3" s="1"/>
  <c r="L384" i="17"/>
  <c r="V60" i="17" s="1"/>
  <c r="D67" i="3" s="1"/>
  <c r="K531" i="17"/>
  <c r="U81" i="17" s="1"/>
  <c r="C88" i="3" s="1"/>
  <c r="K909" i="17"/>
  <c r="U135" i="17" s="1"/>
  <c r="N983" i="17"/>
  <c r="Z145" i="17" s="1"/>
  <c r="L1021" i="17"/>
  <c r="V151" i="17" s="1"/>
  <c r="D158" i="3" s="1"/>
  <c r="U8" i="17"/>
  <c r="C15" i="3" s="1"/>
  <c r="F15" i="3" s="1"/>
  <c r="AF111" i="17"/>
  <c r="AG111" i="17" s="1"/>
  <c r="K398" i="17"/>
  <c r="U62" i="17" s="1"/>
  <c r="C69" i="3" s="1"/>
  <c r="K440" i="17"/>
  <c r="U68" i="17" s="1"/>
  <c r="C75" i="3" s="1"/>
  <c r="M444" i="17"/>
  <c r="Y68" i="17" s="1"/>
  <c r="L496" i="17"/>
  <c r="V76" i="17" s="1"/>
  <c r="D83" i="3" s="1"/>
  <c r="AF83" i="17"/>
  <c r="AG83" i="17" s="1"/>
  <c r="L566" i="17"/>
  <c r="V86" i="17" s="1"/>
  <c r="K594" i="17"/>
  <c r="U90" i="17" s="1"/>
  <c r="C97" i="3" s="1"/>
  <c r="M640" i="17"/>
  <c r="Y96" i="17" s="1"/>
  <c r="L664" i="17"/>
  <c r="V100" i="17" s="1"/>
  <c r="D107" i="3" s="1"/>
  <c r="AF114" i="17"/>
  <c r="AG114" i="17" s="1"/>
  <c r="L930" i="17"/>
  <c r="V138" i="17" s="1"/>
  <c r="D145" i="3" s="1"/>
  <c r="L1014" i="17"/>
  <c r="V150" i="17" s="1"/>
  <c r="D157" i="3" s="1"/>
  <c r="AD141" i="17"/>
  <c r="AE141" i="17" s="1"/>
  <c r="AD51" i="17"/>
  <c r="AE51" i="17" s="1"/>
  <c r="AF24" i="17"/>
  <c r="AG24" i="17" s="1"/>
  <c r="L475" i="17"/>
  <c r="V73" i="17" s="1"/>
  <c r="D80" i="3" s="1"/>
  <c r="AD40" i="17"/>
  <c r="AE40" i="17" s="1"/>
  <c r="AF54" i="17"/>
  <c r="AG54" i="17" s="1"/>
  <c r="AD60" i="17"/>
  <c r="AE60" i="17" s="1"/>
  <c r="M304" i="17"/>
  <c r="Y48" i="17" s="1"/>
  <c r="N633" i="17"/>
  <c r="Z95" i="17" s="1"/>
  <c r="L811" i="17"/>
  <c r="V121" i="17" s="1"/>
  <c r="D128" i="3" s="1"/>
  <c r="M864" i="17"/>
  <c r="Y128" i="17" s="1"/>
  <c r="L13" i="17"/>
  <c r="V7" i="17" s="1"/>
  <c r="D14" i="3" s="1"/>
  <c r="AD114" i="17"/>
  <c r="AE114" i="17" s="1"/>
  <c r="M157" i="17"/>
  <c r="Y27" i="17" s="1"/>
  <c r="K174" i="17"/>
  <c r="U30" i="17" s="1"/>
  <c r="C37" i="3" s="1"/>
  <c r="M696" i="17"/>
  <c r="Y104" i="17" s="1"/>
  <c r="AF147" i="17"/>
  <c r="AG147" i="17" s="1"/>
  <c r="L237" i="17"/>
  <c r="V39" i="17" s="1"/>
  <c r="D46" i="3" s="1"/>
  <c r="L356" i="17"/>
  <c r="V56" i="17" s="1"/>
  <c r="D63" i="3" s="1"/>
  <c r="M409" i="17"/>
  <c r="Y63" i="17" s="1"/>
  <c r="Q31" i="17"/>
  <c r="AD31" i="17" s="1"/>
  <c r="AE31" i="17" s="1"/>
  <c r="AF49" i="17"/>
  <c r="AG49" i="17" s="1"/>
  <c r="M206" i="17"/>
  <c r="Y34" i="17" s="1"/>
  <c r="N213" i="17"/>
  <c r="Z35" i="17" s="1"/>
  <c r="M262" i="17"/>
  <c r="Y42" i="17" s="1"/>
  <c r="M318" i="17"/>
  <c r="Y50" i="17" s="1"/>
  <c r="N325" i="17"/>
  <c r="Z51" i="17" s="1"/>
  <c r="L363" i="17"/>
  <c r="V57" i="17" s="1"/>
  <c r="D64" i="3" s="1"/>
  <c r="L587" i="17"/>
  <c r="V89" i="17" s="1"/>
  <c r="D96" i="3" s="1"/>
  <c r="K692" i="17"/>
  <c r="U104" i="17" s="1"/>
  <c r="C111" i="3" s="1"/>
  <c r="K748" i="17"/>
  <c r="U112" i="17" s="1"/>
  <c r="C119" i="3" s="1"/>
  <c r="N759" i="17"/>
  <c r="Z113" i="17" s="1"/>
  <c r="K790" i="17"/>
  <c r="U118" i="17" s="1"/>
  <c r="C125" i="3" s="1"/>
  <c r="L909" i="17"/>
  <c r="V135" i="17" s="1"/>
  <c r="K1042" i="17"/>
  <c r="U154" i="17" s="1"/>
  <c r="M1046" i="17"/>
  <c r="Y154" i="17" s="1"/>
  <c r="N724" i="17"/>
  <c r="Z108" i="17" s="1"/>
  <c r="R108" i="17"/>
  <c r="AF108" i="17" s="1"/>
  <c r="AG108" i="17" s="1"/>
  <c r="M962" i="17"/>
  <c r="Y142" i="17" s="1"/>
  <c r="Q142" i="17"/>
  <c r="AD142" i="17" s="1"/>
  <c r="AE142" i="17" s="1"/>
  <c r="AD56" i="17"/>
  <c r="AE56" i="17" s="1"/>
  <c r="AF71" i="17"/>
  <c r="AG71" i="17" s="1"/>
  <c r="N409" i="17"/>
  <c r="Z63" i="17" s="1"/>
  <c r="L643" i="17"/>
  <c r="V97" i="17" s="1"/>
  <c r="D104" i="3" s="1"/>
  <c r="U9" i="17"/>
  <c r="C16" i="3" s="1"/>
  <c r="L167" i="17"/>
  <c r="V29" i="17" s="1"/>
  <c r="D36" i="3" s="1"/>
  <c r="K832" i="17"/>
  <c r="U124" i="17" s="1"/>
  <c r="C131" i="3" s="1"/>
  <c r="N836" i="17"/>
  <c r="Z124" i="17" s="1"/>
  <c r="R124" i="17"/>
  <c r="AF124" i="17" s="1"/>
  <c r="AG124" i="17" s="1"/>
  <c r="K846" i="17"/>
  <c r="U126" i="17" s="1"/>
  <c r="C133" i="3" s="1"/>
  <c r="L27" i="17"/>
  <c r="V9" i="17" s="1"/>
  <c r="D16" i="3" s="1"/>
  <c r="AD26" i="17"/>
  <c r="AE26" i="17" s="1"/>
  <c r="AF51" i="17"/>
  <c r="AG51" i="17" s="1"/>
  <c r="N423" i="17"/>
  <c r="Z65" i="17" s="1"/>
  <c r="M521" i="17"/>
  <c r="Y79" i="17" s="1"/>
  <c r="Q79" i="17"/>
  <c r="AD79" i="17" s="1"/>
  <c r="AE79" i="17" s="1"/>
  <c r="N563" i="17"/>
  <c r="Z85" i="17" s="1"/>
  <c r="R85" i="17"/>
  <c r="AF86" i="17" s="1"/>
  <c r="AG86" i="17" s="1"/>
  <c r="N773" i="17"/>
  <c r="Z115" i="17" s="1"/>
  <c r="R115" i="17"/>
  <c r="AF115" i="17" s="1"/>
  <c r="AG115" i="17" s="1"/>
  <c r="M808" i="17"/>
  <c r="Y120" i="17" s="1"/>
  <c r="Q120" i="17"/>
  <c r="AD121" i="17" s="1"/>
  <c r="AE121" i="17" s="1"/>
  <c r="Q138" i="17"/>
  <c r="AD138" i="17" s="1"/>
  <c r="AE138" i="17" s="1"/>
  <c r="M934" i="17"/>
  <c r="Y138" i="17" s="1"/>
  <c r="N10" i="17"/>
  <c r="Z6" i="17" s="1"/>
  <c r="R55" i="17"/>
  <c r="AF55" i="17" s="1"/>
  <c r="AG55" i="17" s="1"/>
  <c r="N353" i="17"/>
  <c r="Z55" i="17" s="1"/>
  <c r="AD25" i="17"/>
  <c r="AE25" i="17" s="1"/>
  <c r="AF39" i="17"/>
  <c r="AG39" i="17" s="1"/>
  <c r="Q63" i="17"/>
  <c r="AD63" i="17" s="1"/>
  <c r="AE63" i="17" s="1"/>
  <c r="Q23" i="17"/>
  <c r="AD23" i="17" s="1"/>
  <c r="AE23" i="17" s="1"/>
  <c r="M129" i="17"/>
  <c r="Y23" i="17" s="1"/>
  <c r="M584" i="17"/>
  <c r="Y88" i="17" s="1"/>
  <c r="Q88" i="17"/>
  <c r="AD88" i="17" s="1"/>
  <c r="AE88" i="17" s="1"/>
  <c r="N626" i="17"/>
  <c r="Z94" i="17" s="1"/>
  <c r="R94" i="17"/>
  <c r="AD41" i="17"/>
  <c r="AE41" i="17" s="1"/>
  <c r="AD21" i="17"/>
  <c r="AE21" i="17" s="1"/>
  <c r="AF36" i="17"/>
  <c r="AG36" i="17" s="1"/>
  <c r="N45" i="17"/>
  <c r="Z11" i="17" s="1"/>
  <c r="R11" i="17"/>
  <c r="AF11" i="17" s="1"/>
  <c r="AG11" i="17" s="1"/>
  <c r="Q46" i="17"/>
  <c r="AD46" i="17" s="1"/>
  <c r="AE46" i="17" s="1"/>
  <c r="M59" i="17"/>
  <c r="Y13" i="17" s="1"/>
  <c r="Q13" i="17"/>
  <c r="AD13" i="17" s="1"/>
  <c r="AE13" i="17" s="1"/>
  <c r="AD68" i="17"/>
  <c r="AE68" i="17" s="1"/>
  <c r="AD67" i="17"/>
  <c r="AE67" i="17" s="1"/>
  <c r="AF89" i="17"/>
  <c r="AG89" i="17" s="1"/>
  <c r="R97" i="17"/>
  <c r="AF98" i="17" s="1"/>
  <c r="AG98" i="17" s="1"/>
  <c r="AF106" i="17"/>
  <c r="AG106" i="17" s="1"/>
  <c r="N122" i="17"/>
  <c r="Z22" i="17" s="1"/>
  <c r="R22" i="17"/>
  <c r="AF22" i="17" s="1"/>
  <c r="AG22" i="17" s="1"/>
  <c r="R127" i="17"/>
  <c r="AF127" i="17" s="1"/>
  <c r="AG127" i="17" s="1"/>
  <c r="K160" i="17"/>
  <c r="U28" i="17" s="1"/>
  <c r="C35" i="3" s="1"/>
  <c r="M339" i="17"/>
  <c r="Y53" i="17" s="1"/>
  <c r="Q53" i="17"/>
  <c r="AD53" i="17" s="1"/>
  <c r="AE53" i="17" s="1"/>
  <c r="K468" i="17"/>
  <c r="U72" i="17" s="1"/>
  <c r="N479" i="17"/>
  <c r="Z73" i="17" s="1"/>
  <c r="R73" i="17"/>
  <c r="AF74" i="17" s="1"/>
  <c r="AG74" i="17" s="1"/>
  <c r="N521" i="17"/>
  <c r="Z79" i="17" s="1"/>
  <c r="N675" i="17"/>
  <c r="Z101" i="17" s="1"/>
  <c r="R101" i="17"/>
  <c r="AF101" i="17" s="1"/>
  <c r="AG101" i="17" s="1"/>
  <c r="M710" i="17"/>
  <c r="Y106" i="17" s="1"/>
  <c r="K881" i="17"/>
  <c r="U131" i="17" s="1"/>
  <c r="C138" i="3" s="1"/>
  <c r="M878" i="17"/>
  <c r="Y130" i="17" s="1"/>
  <c r="M472" i="17"/>
  <c r="Y72" i="17" s="1"/>
  <c r="Q72" i="17"/>
  <c r="AD73" i="17" s="1"/>
  <c r="AE73" i="17" s="1"/>
  <c r="M38" i="17"/>
  <c r="Y10" i="17" s="1"/>
  <c r="AF8" i="17"/>
  <c r="AG8" i="17" s="1"/>
  <c r="AF42" i="17"/>
  <c r="AG42" i="17" s="1"/>
  <c r="Q102" i="17"/>
  <c r="AD102" i="17" s="1"/>
  <c r="AE102" i="17" s="1"/>
  <c r="K678" i="17"/>
  <c r="U102" i="17" s="1"/>
  <c r="C109" i="3" s="1"/>
  <c r="AF14" i="17"/>
  <c r="AG14" i="17" s="1"/>
  <c r="AF29" i="17"/>
  <c r="AG29" i="17" s="1"/>
  <c r="L405" i="17"/>
  <c r="V63" i="17" s="1"/>
  <c r="D70" i="3" s="1"/>
  <c r="AD9" i="17"/>
  <c r="AE9" i="17" s="1"/>
  <c r="AF9" i="17"/>
  <c r="AG9" i="17" s="1"/>
  <c r="AF15" i="17"/>
  <c r="AG15" i="17" s="1"/>
  <c r="N24" i="17"/>
  <c r="Z8" i="17" s="1"/>
  <c r="AF47" i="17"/>
  <c r="AG47" i="17" s="1"/>
  <c r="AF46" i="17"/>
  <c r="AG46" i="17" s="1"/>
  <c r="AD96" i="17"/>
  <c r="AE96" i="17" s="1"/>
  <c r="L349" i="17"/>
  <c r="V55" i="17" s="1"/>
  <c r="D62" i="3" s="1"/>
  <c r="M87" i="17"/>
  <c r="Y17" i="17" s="1"/>
  <c r="N115" i="17"/>
  <c r="Z21" i="17" s="1"/>
  <c r="L132" i="17"/>
  <c r="V24" i="17" s="1"/>
  <c r="D31" i="3" s="1"/>
  <c r="L230" i="17"/>
  <c r="V38" i="17" s="1"/>
  <c r="D45" i="3" s="1"/>
  <c r="N297" i="17"/>
  <c r="Z47" i="17" s="1"/>
  <c r="M360" i="17"/>
  <c r="Y56" i="17" s="1"/>
  <c r="K384" i="17"/>
  <c r="U60" i="17" s="1"/>
  <c r="C67" i="3" s="1"/>
  <c r="N388" i="17"/>
  <c r="Z60" i="17" s="1"/>
  <c r="L398" i="17"/>
  <c r="V62" i="17" s="1"/>
  <c r="D69" i="3" s="1"/>
  <c r="N451" i="17"/>
  <c r="Z69" i="17" s="1"/>
  <c r="R69" i="17"/>
  <c r="AF69" i="17" s="1"/>
  <c r="AG69" i="17" s="1"/>
  <c r="N472" i="17"/>
  <c r="Z72" i="17" s="1"/>
  <c r="L559" i="17"/>
  <c r="V85" i="17" s="1"/>
  <c r="K804" i="17"/>
  <c r="U120" i="17" s="1"/>
  <c r="C127" i="3" s="1"/>
  <c r="N808" i="17"/>
  <c r="Z120" i="17" s="1"/>
  <c r="R120" i="17"/>
  <c r="AF120" i="17" s="1"/>
  <c r="AG120" i="17" s="1"/>
  <c r="M892" i="17"/>
  <c r="Y132" i="17" s="1"/>
  <c r="N899" i="17"/>
  <c r="Z133" i="17" s="1"/>
  <c r="R133" i="17"/>
  <c r="AF133" i="17" s="1"/>
  <c r="AG133" i="17" s="1"/>
  <c r="N920" i="17"/>
  <c r="Z136" i="17" s="1"/>
  <c r="R136" i="17"/>
  <c r="AF136" i="17" s="1"/>
  <c r="AG136" i="17" s="1"/>
  <c r="L979" i="17"/>
  <c r="V145" i="17" s="1"/>
  <c r="D152" i="3" s="1"/>
  <c r="AF25" i="17"/>
  <c r="AG25" i="17" s="1"/>
  <c r="N59" i="17"/>
  <c r="Z13" i="17" s="1"/>
  <c r="AD58" i="17"/>
  <c r="AE58" i="17" s="1"/>
  <c r="L69" i="17"/>
  <c r="V15" i="17" s="1"/>
  <c r="D22" i="3" s="1"/>
  <c r="AD65" i="17"/>
  <c r="AE65" i="17" s="1"/>
  <c r="AF68" i="17"/>
  <c r="AG68" i="17" s="1"/>
  <c r="AD112" i="17"/>
  <c r="AE112" i="17" s="1"/>
  <c r="K433" i="17"/>
  <c r="U67" i="17" s="1"/>
  <c r="C74" i="3" s="1"/>
  <c r="L461" i="17"/>
  <c r="V71" i="17" s="1"/>
  <c r="D78" i="3" s="1"/>
  <c r="M556" i="17"/>
  <c r="Y84" i="17" s="1"/>
  <c r="L594" i="17"/>
  <c r="V90" i="17" s="1"/>
  <c r="M626" i="17"/>
  <c r="Y94" i="17" s="1"/>
  <c r="K636" i="17"/>
  <c r="U96" i="17" s="1"/>
  <c r="C103" i="3" s="1"/>
  <c r="M647" i="17"/>
  <c r="Y97" i="17" s="1"/>
  <c r="K657" i="17"/>
  <c r="U99" i="17" s="1"/>
  <c r="C106" i="3" s="1"/>
  <c r="L678" i="17"/>
  <c r="V102" i="17" s="1"/>
  <c r="D109" i="3" s="1"/>
  <c r="L699" i="17"/>
  <c r="V105" i="17" s="1"/>
  <c r="D112" i="3" s="1"/>
  <c r="N745" i="17"/>
  <c r="Z111" i="17" s="1"/>
  <c r="K762" i="17"/>
  <c r="U114" i="17" s="1"/>
  <c r="C121" i="3" s="1"/>
  <c r="M766" i="17"/>
  <c r="Y114" i="17" s="1"/>
  <c r="L797" i="17"/>
  <c r="V119" i="17" s="1"/>
  <c r="D126" i="3" s="1"/>
  <c r="L895" i="17"/>
  <c r="V133" i="17" s="1"/>
  <c r="D140" i="3" s="1"/>
  <c r="M976" i="17"/>
  <c r="Y144" i="17" s="1"/>
  <c r="L1035" i="17"/>
  <c r="V153" i="17" s="1"/>
  <c r="D160" i="3" s="1"/>
  <c r="C173" i="3"/>
  <c r="Q17" i="17"/>
  <c r="AD17" i="17" s="1"/>
  <c r="AE17" i="17" s="1"/>
  <c r="AF59" i="17"/>
  <c r="AG59" i="17" s="1"/>
  <c r="N108" i="17"/>
  <c r="Z20" i="17" s="1"/>
  <c r="AV21" i="17" s="1"/>
  <c r="AW21" i="17" s="1"/>
  <c r="N171" i="17"/>
  <c r="Z29" i="17" s="1"/>
  <c r="L181" i="17"/>
  <c r="V31" i="17" s="1"/>
  <c r="D38" i="3" s="1"/>
  <c r="K195" i="17"/>
  <c r="U33" i="17" s="1"/>
  <c r="K671" i="17"/>
  <c r="U101" i="17" s="1"/>
  <c r="C108" i="3" s="1"/>
  <c r="M668" i="17"/>
  <c r="Y100" i="17" s="1"/>
  <c r="M780" i="17"/>
  <c r="Y116" i="17" s="1"/>
  <c r="M822" i="17"/>
  <c r="Y122" i="17" s="1"/>
  <c r="K853" i="17"/>
  <c r="U127" i="17" s="1"/>
  <c r="C134" i="3" s="1"/>
  <c r="N31" i="17"/>
  <c r="Z9" i="17" s="1"/>
  <c r="L55" i="17"/>
  <c r="V13" i="17" s="1"/>
  <c r="D20" i="3" s="1"/>
  <c r="K62" i="17"/>
  <c r="U14" i="17" s="1"/>
  <c r="C21" i="3" s="1"/>
  <c r="AD113" i="17"/>
  <c r="AE113" i="17" s="1"/>
  <c r="L125" i="17"/>
  <c r="V23" i="17" s="1"/>
  <c r="D30" i="3" s="1"/>
  <c r="AD130" i="17"/>
  <c r="AE130" i="17" s="1"/>
  <c r="Q158" i="17"/>
  <c r="AD158" i="17" s="1"/>
  <c r="AE158" i="17" s="1"/>
  <c r="M248" i="17"/>
  <c r="Y40" i="17" s="1"/>
  <c r="N269" i="17"/>
  <c r="Z43" i="17" s="1"/>
  <c r="K335" i="17"/>
  <c r="U53" i="17" s="1"/>
  <c r="C60" i="3" s="1"/>
  <c r="M374" i="17"/>
  <c r="Y58" i="17" s="1"/>
  <c r="M430" i="17"/>
  <c r="Y66" i="17" s="1"/>
  <c r="L454" i="17"/>
  <c r="V70" i="17" s="1"/>
  <c r="M486" i="17"/>
  <c r="Y74" i="17" s="1"/>
  <c r="Q74" i="17"/>
  <c r="AD74" i="17" s="1"/>
  <c r="AE74" i="17" s="1"/>
  <c r="L503" i="17"/>
  <c r="V77" i="17" s="1"/>
  <c r="D84" i="3" s="1"/>
  <c r="K517" i="17"/>
  <c r="U79" i="17" s="1"/>
  <c r="C86" i="3" s="1"/>
  <c r="Q80" i="17"/>
  <c r="AD81" i="17" s="1"/>
  <c r="AE81" i="17" s="1"/>
  <c r="M528" i="17"/>
  <c r="Y80" i="17" s="1"/>
  <c r="L531" i="17"/>
  <c r="V81" i="17" s="1"/>
  <c r="D88" i="3" s="1"/>
  <c r="N570" i="17"/>
  <c r="Z86" i="17" s="1"/>
  <c r="N703" i="17"/>
  <c r="Z105" i="17" s="1"/>
  <c r="K986" i="17"/>
  <c r="U146" i="17" s="1"/>
  <c r="M990" i="17"/>
  <c r="Y146" i="17" s="1"/>
  <c r="Q146" i="17"/>
  <c r="AD146" i="17" s="1"/>
  <c r="AE146" i="17" s="1"/>
  <c r="M1004" i="17"/>
  <c r="Y148" i="17" s="1"/>
  <c r="M1011" i="17"/>
  <c r="Y149" i="17" s="1"/>
  <c r="Q149" i="17"/>
  <c r="AD149" i="17" s="1"/>
  <c r="AE149" i="17" s="1"/>
  <c r="K1021" i="17"/>
  <c r="U151" i="17" s="1"/>
  <c r="K34" i="17"/>
  <c r="U10" i="17" s="1"/>
  <c r="N129" i="17"/>
  <c r="Z23" i="17" s="1"/>
  <c r="L146" i="17"/>
  <c r="V26" i="17" s="1"/>
  <c r="D33" i="3" s="1"/>
  <c r="L202" i="17"/>
  <c r="V34" i="17" s="1"/>
  <c r="D41" i="3" s="1"/>
  <c r="N199" i="17"/>
  <c r="Z33" i="17" s="1"/>
  <c r="AF7" i="17"/>
  <c r="AG7" i="17" s="1"/>
  <c r="AD33" i="17"/>
  <c r="AE33" i="17" s="1"/>
  <c r="N38" i="17"/>
  <c r="Z10" i="17" s="1"/>
  <c r="AF37" i="17"/>
  <c r="AG37" i="17" s="1"/>
  <c r="AD44" i="17"/>
  <c r="AE44" i="17" s="1"/>
  <c r="AD49" i="17"/>
  <c r="AE49" i="17" s="1"/>
  <c r="K69" i="17"/>
  <c r="U15" i="17" s="1"/>
  <c r="C22" i="3" s="1"/>
  <c r="R72" i="17"/>
  <c r="AF72" i="17" s="1"/>
  <c r="AG72" i="17" s="1"/>
  <c r="AF135" i="17"/>
  <c r="AG135" i="17" s="1"/>
  <c r="AF143" i="17"/>
  <c r="AG143" i="17" s="1"/>
  <c r="L314" i="17"/>
  <c r="V50" i="17" s="1"/>
  <c r="D57" i="3" s="1"/>
  <c r="N311" i="17"/>
  <c r="Z49" i="17" s="1"/>
  <c r="L335" i="17"/>
  <c r="V53" i="17" s="1"/>
  <c r="D60" i="3" s="1"/>
  <c r="K342" i="17"/>
  <c r="U54" i="17" s="1"/>
  <c r="C61" i="3" s="1"/>
  <c r="N346" i="17"/>
  <c r="Z54" i="17" s="1"/>
  <c r="L412" i="17"/>
  <c r="V64" i="17" s="1"/>
  <c r="K573" i="17"/>
  <c r="U87" i="17" s="1"/>
  <c r="C94" i="3" s="1"/>
  <c r="K580" i="17"/>
  <c r="U88" i="17" s="1"/>
  <c r="C95" i="3" s="1"/>
  <c r="M591" i="17"/>
  <c r="Y89" i="17" s="1"/>
  <c r="Q89" i="17"/>
  <c r="N619" i="17"/>
  <c r="Z93" i="17" s="1"/>
  <c r="R93" i="17"/>
  <c r="AF93" i="17" s="1"/>
  <c r="AG93" i="17" s="1"/>
  <c r="L629" i="17"/>
  <c r="V95" i="17" s="1"/>
  <c r="D102" i="3" s="1"/>
  <c r="AF107" i="17"/>
  <c r="AG107" i="17" s="1"/>
  <c r="N815" i="17"/>
  <c r="Z121" i="17" s="1"/>
  <c r="AV121" i="17" s="1"/>
  <c r="AW121" i="17" s="1"/>
  <c r="R121" i="17"/>
  <c r="L832" i="17"/>
  <c r="V124" i="17" s="1"/>
  <c r="M857" i="17"/>
  <c r="Y127" i="17" s="1"/>
  <c r="Q127" i="17"/>
  <c r="AD128" i="17" s="1"/>
  <c r="AE128" i="17" s="1"/>
  <c r="K867" i="17"/>
  <c r="U129" i="17" s="1"/>
  <c r="C136" i="3" s="1"/>
  <c r="AF146" i="17"/>
  <c r="AG146" i="17" s="1"/>
  <c r="L1000" i="17"/>
  <c r="V148" i="17" s="1"/>
  <c r="D155" i="3" s="1"/>
  <c r="N1011" i="17"/>
  <c r="Z149" i="17" s="1"/>
  <c r="M1088" i="17"/>
  <c r="Y160" i="17" s="1"/>
  <c r="AF148" i="17"/>
  <c r="AG148" i="17" s="1"/>
  <c r="N185" i="17"/>
  <c r="Z31" i="17" s="1"/>
  <c r="K202" i="17"/>
  <c r="U34" i="17" s="1"/>
  <c r="C41" i="3" s="1"/>
  <c r="L223" i="17"/>
  <c r="V37" i="17" s="1"/>
  <c r="D44" i="3" s="1"/>
  <c r="K272" i="17"/>
  <c r="U44" i="17" s="1"/>
  <c r="C51" i="3" s="1"/>
  <c r="N276" i="17"/>
  <c r="Z44" i="17" s="1"/>
  <c r="K286" i="17"/>
  <c r="U46" i="17" s="1"/>
  <c r="C53" i="3" s="1"/>
  <c r="K314" i="17"/>
  <c r="U50" i="17" s="1"/>
  <c r="C57" i="3" s="1"/>
  <c r="N395" i="17"/>
  <c r="Z61" i="17" s="1"/>
  <c r="M416" i="17"/>
  <c r="Y64" i="17" s="1"/>
  <c r="L419" i="17"/>
  <c r="V65" i="17" s="1"/>
  <c r="D72" i="3" s="1"/>
  <c r="K454" i="17"/>
  <c r="U70" i="17" s="1"/>
  <c r="C77" i="3" s="1"/>
  <c r="M465" i="17"/>
  <c r="Y71" i="17" s="1"/>
  <c r="Q71" i="17"/>
  <c r="AD71" i="17" s="1"/>
  <c r="AE71" i="17" s="1"/>
  <c r="L552" i="17"/>
  <c r="V84" i="17" s="1"/>
  <c r="D91" i="3" s="1"/>
  <c r="M563" i="17"/>
  <c r="Y85" i="17" s="1"/>
  <c r="Q85" i="17"/>
  <c r="AD86" i="17" s="1"/>
  <c r="AE86" i="17" s="1"/>
  <c r="L615" i="17"/>
  <c r="V93" i="17" s="1"/>
  <c r="D100" i="3" s="1"/>
  <c r="K629" i="17"/>
  <c r="U95" i="17" s="1"/>
  <c r="C102" i="3" s="1"/>
  <c r="M689" i="17"/>
  <c r="Y103" i="17" s="1"/>
  <c r="K699" i="17"/>
  <c r="U105" i="17" s="1"/>
  <c r="C112" i="3" s="1"/>
  <c r="L706" i="17"/>
  <c r="V106" i="17" s="1"/>
  <c r="D113" i="3" s="1"/>
  <c r="N738" i="17"/>
  <c r="Z110" i="17" s="1"/>
  <c r="M801" i="17"/>
  <c r="Y119" i="17" s="1"/>
  <c r="Q119" i="17"/>
  <c r="AD119" i="17" s="1"/>
  <c r="AE119" i="17" s="1"/>
  <c r="L923" i="17"/>
  <c r="V137" i="17" s="1"/>
  <c r="D144" i="3" s="1"/>
  <c r="N962" i="17"/>
  <c r="Z142" i="17" s="1"/>
  <c r="M983" i="17"/>
  <c r="Y145" i="17" s="1"/>
  <c r="M1032" i="17"/>
  <c r="Y152" i="17" s="1"/>
  <c r="L1077" i="17"/>
  <c r="V159" i="17" s="1"/>
  <c r="Z164" i="17"/>
  <c r="D173" i="3"/>
  <c r="AF131" i="17"/>
  <c r="AG131" i="17" s="1"/>
  <c r="M136" i="17"/>
  <c r="Y24" i="17" s="1"/>
  <c r="K251" i="17"/>
  <c r="U41" i="17" s="1"/>
  <c r="C48" i="3" s="1"/>
  <c r="L258" i="17"/>
  <c r="V42" i="17" s="1"/>
  <c r="N290" i="17"/>
  <c r="Z46" i="17" s="1"/>
  <c r="K300" i="17"/>
  <c r="U48" i="17" s="1"/>
  <c r="C55" i="3" s="1"/>
  <c r="N367" i="17"/>
  <c r="Z57" i="17" s="1"/>
  <c r="L426" i="17"/>
  <c r="V66" i="17" s="1"/>
  <c r="D73" i="3" s="1"/>
  <c r="M535" i="17"/>
  <c r="Y81" i="17" s="1"/>
  <c r="K545" i="17"/>
  <c r="U83" i="17" s="1"/>
  <c r="C90" i="3" s="1"/>
  <c r="K552" i="17"/>
  <c r="U84" i="17" s="1"/>
  <c r="C91" i="3" s="1"/>
  <c r="N661" i="17"/>
  <c r="Z99" i="17" s="1"/>
  <c r="L671" i="17"/>
  <c r="V101" i="17" s="1"/>
  <c r="N682" i="17"/>
  <c r="Z102" i="17" s="1"/>
  <c r="R102" i="17"/>
  <c r="M752" i="17"/>
  <c r="Y112" i="17" s="1"/>
  <c r="L790" i="17"/>
  <c r="V118" i="17" s="1"/>
  <c r="D125" i="3" s="1"/>
  <c r="L888" i="17"/>
  <c r="V132" i="17" s="1"/>
  <c r="D139" i="3" s="1"/>
  <c r="M899" i="17"/>
  <c r="Y133" i="17" s="1"/>
  <c r="K916" i="17"/>
  <c r="U136" i="17" s="1"/>
  <c r="C143" i="3" s="1"/>
  <c r="M920" i="17"/>
  <c r="Y136" i="17" s="1"/>
  <c r="M927" i="17"/>
  <c r="Y137" i="17" s="1"/>
  <c r="L951" i="17"/>
  <c r="V141" i="17" s="1"/>
  <c r="D148" i="3" s="1"/>
  <c r="K965" i="17"/>
  <c r="U143" i="17" s="1"/>
  <c r="C150" i="3" s="1"/>
  <c r="M1025" i="17"/>
  <c r="Y151" i="17" s="1"/>
  <c r="Q151" i="17"/>
  <c r="AD152" i="17" s="1"/>
  <c r="AE152" i="17" s="1"/>
  <c r="K1035" i="17"/>
  <c r="U153" i="17" s="1"/>
  <c r="C160" i="3" s="1"/>
  <c r="L1042" i="17"/>
  <c r="V154" i="17" s="1"/>
  <c r="D161" i="3" s="1"/>
  <c r="N1074" i="17"/>
  <c r="Z158" i="17" s="1"/>
  <c r="AD126" i="17"/>
  <c r="AE126" i="17" s="1"/>
  <c r="AD136" i="17"/>
  <c r="AE136" i="17" s="1"/>
  <c r="AD135" i="17"/>
  <c r="AE135" i="17" s="1"/>
  <c r="M192" i="17"/>
  <c r="Y32" i="17" s="1"/>
  <c r="K230" i="17"/>
  <c r="U38" i="17" s="1"/>
  <c r="C45" i="3" s="1"/>
  <c r="N255" i="17"/>
  <c r="Z41" i="17" s="1"/>
  <c r="L279" i="17"/>
  <c r="V45" i="17" s="1"/>
  <c r="D52" i="3" s="1"/>
  <c r="K293" i="17"/>
  <c r="U47" i="17" s="1"/>
  <c r="C54" i="3" s="1"/>
  <c r="M353" i="17"/>
  <c r="Y55" i="17" s="1"/>
  <c r="N360" i="17"/>
  <c r="Z56" i="17" s="1"/>
  <c r="M402" i="17"/>
  <c r="Y62" i="17" s="1"/>
  <c r="K461" i="17"/>
  <c r="U71" i="17" s="1"/>
  <c r="C78" i="3" s="1"/>
  <c r="M479" i="17"/>
  <c r="Y73" i="17" s="1"/>
  <c r="L517" i="17"/>
  <c r="V79" i="17" s="1"/>
  <c r="D86" i="3" s="1"/>
  <c r="K650" i="17"/>
  <c r="U98" i="17" s="1"/>
  <c r="M654" i="17"/>
  <c r="Y98" i="17" s="1"/>
  <c r="M675" i="17"/>
  <c r="Y101" i="17" s="1"/>
  <c r="K685" i="17"/>
  <c r="U103" i="17" s="1"/>
  <c r="C110" i="3" s="1"/>
  <c r="K755" i="17"/>
  <c r="U113" i="17" s="1"/>
  <c r="C120" i="3" s="1"/>
  <c r="L762" i="17"/>
  <c r="V114" i="17" s="1"/>
  <c r="D121" i="3" s="1"/>
  <c r="AD115" i="17"/>
  <c r="AE115" i="17" s="1"/>
  <c r="K783" i="17"/>
  <c r="U117" i="17" s="1"/>
  <c r="C124" i="3" s="1"/>
  <c r="N794" i="17"/>
  <c r="Z118" i="17" s="1"/>
  <c r="R118" i="17"/>
  <c r="AF119" i="17" s="1"/>
  <c r="AG119" i="17" s="1"/>
  <c r="L867" i="17"/>
  <c r="V129" i="17" s="1"/>
  <c r="D136" i="3" s="1"/>
  <c r="N871" i="17"/>
  <c r="Z129" i="17" s="1"/>
  <c r="R129" i="17"/>
  <c r="K888" i="17"/>
  <c r="U132" i="17" s="1"/>
  <c r="C139" i="3" s="1"/>
  <c r="N885" i="17"/>
  <c r="Z131" i="17" s="1"/>
  <c r="N997" i="17"/>
  <c r="Z147" i="17" s="1"/>
  <c r="L1007" i="17"/>
  <c r="V149" i="17" s="1"/>
  <c r="D156" i="3" s="1"/>
  <c r="N1018" i="17"/>
  <c r="Z150" i="17" s="1"/>
  <c r="N1039" i="17"/>
  <c r="Z153" i="17" s="1"/>
  <c r="K76" i="17"/>
  <c r="U16" i="17" s="1"/>
  <c r="C23" i="3" s="1"/>
  <c r="N80" i="17"/>
  <c r="Z16" i="17" s="1"/>
  <c r="K83" i="17"/>
  <c r="U17" i="17" s="1"/>
  <c r="AF117" i="17"/>
  <c r="AG117" i="17" s="1"/>
  <c r="AF132" i="17"/>
  <c r="AG132" i="17" s="1"/>
  <c r="M150" i="17"/>
  <c r="Y26" i="17" s="1"/>
  <c r="M227" i="17"/>
  <c r="Y37" i="17" s="1"/>
  <c r="N283" i="17"/>
  <c r="Z45" i="17" s="1"/>
  <c r="L307" i="17"/>
  <c r="V49" i="17" s="1"/>
  <c r="D56" i="3" s="1"/>
  <c r="K321" i="17"/>
  <c r="U51" i="17" s="1"/>
  <c r="N339" i="17"/>
  <c r="Z53" i="17" s="1"/>
  <c r="K349" i="17"/>
  <c r="U55" i="17" s="1"/>
  <c r="C62" i="3" s="1"/>
  <c r="N402" i="17"/>
  <c r="Z62" i="17" s="1"/>
  <c r="K426" i="17"/>
  <c r="U66" i="17" s="1"/>
  <c r="C73" i="3" s="1"/>
  <c r="K496" i="17"/>
  <c r="U76" i="17" s="1"/>
  <c r="C83" i="3" s="1"/>
  <c r="N500" i="17"/>
  <c r="Z76" i="17" s="1"/>
  <c r="L510" i="17"/>
  <c r="V78" i="17" s="1"/>
  <c r="D85" i="3" s="1"/>
  <c r="K510" i="17"/>
  <c r="U78" i="17" s="1"/>
  <c r="C85" i="3" s="1"/>
  <c r="L538" i="17"/>
  <c r="V82" i="17" s="1"/>
  <c r="D89" i="3" s="1"/>
  <c r="N584" i="17"/>
  <c r="Z88" i="17" s="1"/>
  <c r="L608" i="17"/>
  <c r="V92" i="17" s="1"/>
  <c r="D99" i="3" s="1"/>
  <c r="M633" i="17"/>
  <c r="Y95" i="17" s="1"/>
  <c r="K664" i="17"/>
  <c r="U100" i="17" s="1"/>
  <c r="C107" i="3" s="1"/>
  <c r="M703" i="17"/>
  <c r="Y105" i="17" s="1"/>
  <c r="L727" i="17"/>
  <c r="V109" i="17" s="1"/>
  <c r="D116" i="3" s="1"/>
  <c r="K741" i="17"/>
  <c r="U111" i="17" s="1"/>
  <c r="C118" i="3" s="1"/>
  <c r="M759" i="17"/>
  <c r="Y113" i="17" s="1"/>
  <c r="L776" i="17"/>
  <c r="V116" i="17" s="1"/>
  <c r="M787" i="17"/>
  <c r="Y117" i="17" s="1"/>
  <c r="L818" i="17"/>
  <c r="V122" i="17" s="1"/>
  <c r="D129" i="3" s="1"/>
  <c r="M850" i="17"/>
  <c r="Y126" i="17" s="1"/>
  <c r="K895" i="17"/>
  <c r="U133" i="17" s="1"/>
  <c r="M913" i="17"/>
  <c r="Y135" i="17" s="1"/>
  <c r="L944" i="17"/>
  <c r="V140" i="17" s="1"/>
  <c r="D147" i="3" s="1"/>
  <c r="M969" i="17"/>
  <c r="Y143" i="17" s="1"/>
  <c r="K1000" i="17"/>
  <c r="U148" i="17" s="1"/>
  <c r="K1091" i="17"/>
  <c r="U161" i="17" s="1"/>
  <c r="L1098" i="17"/>
  <c r="V162" i="17" s="1"/>
  <c r="C172" i="3"/>
  <c r="Y164" i="17"/>
  <c r="N73" i="17"/>
  <c r="Z15" i="17" s="1"/>
  <c r="L83" i="17"/>
  <c r="V17" i="17" s="1"/>
  <c r="D24" i="3" s="1"/>
  <c r="N164" i="17"/>
  <c r="Z28" i="17" s="1"/>
  <c r="M199" i="17"/>
  <c r="Y33" i="17" s="1"/>
  <c r="N227" i="17"/>
  <c r="Z37" i="17" s="1"/>
  <c r="K237" i="17"/>
  <c r="U39" i="17" s="1"/>
  <c r="K244" i="17"/>
  <c r="U40" i="17" s="1"/>
  <c r="C47" i="3" s="1"/>
  <c r="M255" i="17"/>
  <c r="Y41" i="17" s="1"/>
  <c r="L272" i="17"/>
  <c r="V44" i="17" s="1"/>
  <c r="D51" i="3" s="1"/>
  <c r="M297" i="17"/>
  <c r="Y47" i="17" s="1"/>
  <c r="K328" i="17"/>
  <c r="U52" i="17" s="1"/>
  <c r="C59" i="3" s="1"/>
  <c r="N458" i="17"/>
  <c r="Z70" i="17" s="1"/>
  <c r="L482" i="17"/>
  <c r="V74" i="17" s="1"/>
  <c r="M514" i="17"/>
  <c r="Y78" i="17" s="1"/>
  <c r="K559" i="17"/>
  <c r="U85" i="17" s="1"/>
  <c r="C92" i="3" s="1"/>
  <c r="M577" i="17"/>
  <c r="Y87" i="17" s="1"/>
  <c r="K587" i="17"/>
  <c r="U89" i="17" s="1"/>
  <c r="C96" i="3" s="1"/>
  <c r="L755" i="17"/>
  <c r="V113" i="17" s="1"/>
  <c r="D120" i="3" s="1"/>
  <c r="K769" i="17"/>
  <c r="U115" i="17" s="1"/>
  <c r="C122" i="3" s="1"/>
  <c r="N787" i="17"/>
  <c r="Z117" i="17" s="1"/>
  <c r="K797" i="17"/>
  <c r="U119" i="17" s="1"/>
  <c r="N850" i="17"/>
  <c r="Z126" i="17" s="1"/>
  <c r="K874" i="17"/>
  <c r="U130" i="17" s="1"/>
  <c r="C137" i="3" s="1"/>
  <c r="K979" i="17"/>
  <c r="U145" i="17" s="1"/>
  <c r="C152" i="3" s="1"/>
  <c r="N1081" i="17"/>
  <c r="Z159" i="17" s="1"/>
  <c r="Z163" i="17"/>
  <c r="D172" i="3"/>
  <c r="L76" i="17"/>
  <c r="V16" i="17" s="1"/>
  <c r="D23" i="3" s="1"/>
  <c r="L90" i="17"/>
  <c r="V18" i="17" s="1"/>
  <c r="D25" i="3" s="1"/>
  <c r="M94" i="17"/>
  <c r="Y18" i="17" s="1"/>
  <c r="K104" i="17"/>
  <c r="U20" i="17" s="1"/>
  <c r="C27" i="3" s="1"/>
  <c r="AD105" i="17"/>
  <c r="AE105" i="17" s="1"/>
  <c r="L195" i="17"/>
  <c r="V33" i="17" s="1"/>
  <c r="D40" i="3" s="1"/>
  <c r="K209" i="17"/>
  <c r="U35" i="17" s="1"/>
  <c r="C42" i="3" s="1"/>
  <c r="K258" i="17"/>
  <c r="U42" i="17" s="1"/>
  <c r="C49" i="3" s="1"/>
  <c r="M367" i="17"/>
  <c r="Y57" i="17" s="1"/>
  <c r="L391" i="17"/>
  <c r="V61" i="17" s="1"/>
  <c r="K405" i="17"/>
  <c r="U63" i="17" s="1"/>
  <c r="M423" i="17"/>
  <c r="Y65" i="17" s="1"/>
  <c r="L440" i="17"/>
  <c r="V68" i="17" s="1"/>
  <c r="D75" i="3" s="1"/>
  <c r="M451" i="17"/>
  <c r="Y69" i="17" s="1"/>
  <c r="L468" i="17"/>
  <c r="V72" i="17" s="1"/>
  <c r="N514" i="17"/>
  <c r="Z78" i="17" s="1"/>
  <c r="K538" i="17"/>
  <c r="U82" i="17" s="1"/>
  <c r="C89" i="3" s="1"/>
  <c r="K608" i="17"/>
  <c r="U92" i="17" s="1"/>
  <c r="C99" i="3" s="1"/>
  <c r="N612" i="17"/>
  <c r="Z92" i="17" s="1"/>
  <c r="L622" i="17"/>
  <c r="V94" i="17" s="1"/>
  <c r="D101" i="3" s="1"/>
  <c r="K622" i="17"/>
  <c r="U94" i="17" s="1"/>
  <c r="C101" i="3" s="1"/>
  <c r="L650" i="17"/>
  <c r="V98" i="17" s="1"/>
  <c r="D105" i="3" s="1"/>
  <c r="N696" i="17"/>
  <c r="Z104" i="17" s="1"/>
  <c r="L720" i="17"/>
  <c r="V108" i="17" s="1"/>
  <c r="D115" i="3" s="1"/>
  <c r="M745" i="17"/>
  <c r="Y111" i="17" s="1"/>
  <c r="K776" i="17"/>
  <c r="U116" i="17" s="1"/>
  <c r="C123" i="3" s="1"/>
  <c r="M815" i="17"/>
  <c r="Y121" i="17" s="1"/>
  <c r="N906" i="17"/>
  <c r="Z134" i="17" s="1"/>
  <c r="K944" i="17"/>
  <c r="U140" i="17" s="1"/>
  <c r="C147" i="3" s="1"/>
  <c r="N948" i="17"/>
  <c r="Z140" i="17" s="1"/>
  <c r="L958" i="17"/>
  <c r="V142" i="17" s="1"/>
  <c r="D149" i="3" s="1"/>
  <c r="K958" i="17"/>
  <c r="U142" i="17" s="1"/>
  <c r="C149" i="3" s="1"/>
  <c r="L986" i="17"/>
  <c r="V146" i="17" s="1"/>
  <c r="D153" i="3" s="1"/>
  <c r="K1056" i="17"/>
  <c r="U156" i="17" s="1"/>
  <c r="N1060" i="17"/>
  <c r="Z156" i="17" s="1"/>
  <c r="L1070" i="17"/>
  <c r="V158" i="17" s="1"/>
  <c r="K1070" i="17"/>
  <c r="U158" i="17" s="1"/>
  <c r="K1098" i="17"/>
  <c r="N1095" i="17"/>
  <c r="Z161" i="17" s="1"/>
  <c r="AV161" i="17" s="1"/>
  <c r="AW161" i="17" s="1"/>
  <c r="M1039" i="17"/>
  <c r="Y153" i="17" s="1"/>
  <c r="L1063" i="17"/>
  <c r="V157" i="17" s="1"/>
  <c r="K1077" i="17"/>
  <c r="U159" i="17" s="1"/>
  <c r="D171" i="3"/>
  <c r="Y165" i="17"/>
  <c r="L1091" i="17"/>
  <c r="V161" i="17" s="1"/>
  <c r="C170" i="3"/>
  <c r="Z165" i="17"/>
  <c r="L1056" i="17"/>
  <c r="V156" i="17" s="1"/>
  <c r="M1081" i="17"/>
  <c r="Y159" i="17" s="1"/>
  <c r="L1084" i="17"/>
  <c r="V160" i="17" s="1"/>
  <c r="C171" i="3"/>
  <c r="K951" i="17"/>
  <c r="U141" i="17" s="1"/>
  <c r="M948" i="17"/>
  <c r="Y140" i="17" s="1"/>
  <c r="AD11" i="17"/>
  <c r="AE11" i="17" s="1"/>
  <c r="M31" i="17"/>
  <c r="Y9" i="17" s="1"/>
  <c r="AD59" i="17"/>
  <c r="AE59" i="17" s="1"/>
  <c r="AF60" i="17"/>
  <c r="AG60" i="17" s="1"/>
  <c r="AF61" i="17"/>
  <c r="AG61" i="17" s="1"/>
  <c r="AF62" i="17"/>
  <c r="AG62" i="17" s="1"/>
  <c r="AF63" i="17"/>
  <c r="AG63" i="17" s="1"/>
  <c r="AF65" i="17"/>
  <c r="AG65" i="17" s="1"/>
  <c r="AF66" i="17"/>
  <c r="AG66" i="17" s="1"/>
  <c r="L97" i="17"/>
  <c r="V19" i="17" s="1"/>
  <c r="D26" i="3" s="1"/>
  <c r="AF141" i="17"/>
  <c r="AG141" i="17" s="1"/>
  <c r="AF142" i="17"/>
  <c r="AG142" i="17" s="1"/>
  <c r="AD144" i="17"/>
  <c r="AE144" i="17" s="1"/>
  <c r="AD145" i="17"/>
  <c r="AE145" i="17" s="1"/>
  <c r="L636" i="17"/>
  <c r="V96" i="17" s="1"/>
  <c r="D103" i="3" s="1"/>
  <c r="N640" i="17"/>
  <c r="Z96" i="17" s="1"/>
  <c r="M829" i="17"/>
  <c r="Y123" i="17" s="1"/>
  <c r="M1053" i="17"/>
  <c r="Y155" i="17" s="1"/>
  <c r="AT155" i="17" s="1"/>
  <c r="AU155" i="17" s="1"/>
  <c r="Y163" i="17"/>
  <c r="M24" i="17"/>
  <c r="Y8" i="17" s="1"/>
  <c r="N17" i="17"/>
  <c r="Z7" i="17" s="1"/>
  <c r="AF57" i="17"/>
  <c r="AG57" i="17" s="1"/>
  <c r="AF58" i="17"/>
  <c r="AG58" i="17" s="1"/>
  <c r="AF104" i="17"/>
  <c r="AG104" i="17" s="1"/>
  <c r="AF105" i="17"/>
  <c r="AG105" i="17" s="1"/>
  <c r="L139" i="17"/>
  <c r="V25" i="17" s="1"/>
  <c r="D32" i="3" s="1"/>
  <c r="M220" i="17"/>
  <c r="Y36" i="17" s="1"/>
  <c r="Q36" i="17"/>
  <c r="L1028" i="17"/>
  <c r="V152" i="17" s="1"/>
  <c r="D159" i="3" s="1"/>
  <c r="N1025" i="17"/>
  <c r="Z151" i="17" s="1"/>
  <c r="AD84" i="17"/>
  <c r="AE84" i="17" s="1"/>
  <c r="R144" i="17"/>
  <c r="L972" i="17"/>
  <c r="V144" i="17" s="1"/>
  <c r="D151" i="3" s="1"/>
  <c r="N976" i="17"/>
  <c r="Z144" i="17" s="1"/>
  <c r="K1063" i="17"/>
  <c r="U157" i="17" s="1"/>
  <c r="M1060" i="17"/>
  <c r="Y156" i="17" s="1"/>
  <c r="L20" i="17"/>
  <c r="V8" i="17" s="1"/>
  <c r="N87" i="17"/>
  <c r="Z17" i="17" s="1"/>
  <c r="AF99" i="17"/>
  <c r="AG99" i="17" s="1"/>
  <c r="M311" i="17"/>
  <c r="Y49" i="17" s="1"/>
  <c r="L580" i="17"/>
  <c r="V88" i="17" s="1"/>
  <c r="D95" i="3" s="1"/>
  <c r="N577" i="17"/>
  <c r="Z87" i="17" s="1"/>
  <c r="M717" i="17"/>
  <c r="Y107" i="17" s="1"/>
  <c r="AF10" i="17"/>
  <c r="AG10" i="17" s="1"/>
  <c r="AF28" i="17"/>
  <c r="AG28" i="17" s="1"/>
  <c r="L34" i="17"/>
  <c r="V10" i="17" s="1"/>
  <c r="D17" i="3" s="1"/>
  <c r="M52" i="17"/>
  <c r="Y12" i="17" s="1"/>
  <c r="AF13" i="17"/>
  <c r="AG13" i="17" s="1"/>
  <c r="AF45" i="17"/>
  <c r="AG45" i="17" s="1"/>
  <c r="N52" i="17"/>
  <c r="Z12" i="17" s="1"/>
  <c r="AD108" i="17"/>
  <c r="AE108" i="17" s="1"/>
  <c r="AD109" i="17"/>
  <c r="AE109" i="17" s="1"/>
  <c r="AF149" i="17"/>
  <c r="AG149" i="17" s="1"/>
  <c r="AF150" i="17"/>
  <c r="AG150" i="17" s="1"/>
  <c r="K839" i="17"/>
  <c r="U125" i="17" s="1"/>
  <c r="C132" i="3" s="1"/>
  <c r="M836" i="17"/>
  <c r="Y124" i="17" s="1"/>
  <c r="M997" i="17"/>
  <c r="Y147" i="17" s="1"/>
  <c r="M1095" i="17"/>
  <c r="Y161" i="17" s="1"/>
  <c r="M80" i="17"/>
  <c r="Y16" i="17" s="1"/>
  <c r="M941" i="17"/>
  <c r="Y139" i="17" s="1"/>
  <c r="R16" i="17"/>
  <c r="AF16" i="17" s="1"/>
  <c r="AG16" i="17" s="1"/>
  <c r="AF18" i="17"/>
  <c r="AG18" i="17" s="1"/>
  <c r="AF19" i="17"/>
  <c r="AG19" i="17" s="1"/>
  <c r="AF30" i="17"/>
  <c r="AG30" i="17" s="1"/>
  <c r="N66" i="17"/>
  <c r="Z14" i="17" s="1"/>
  <c r="AF84" i="17"/>
  <c r="AG84" i="17" s="1"/>
  <c r="AF38" i="17"/>
  <c r="AG38" i="17" s="1"/>
  <c r="M45" i="17"/>
  <c r="Y11" i="17" s="1"/>
  <c r="L48" i="17"/>
  <c r="V12" i="17" s="1"/>
  <c r="M66" i="17"/>
  <c r="Y14" i="17" s="1"/>
  <c r="AF82" i="17"/>
  <c r="AG82" i="17" s="1"/>
  <c r="N192" i="17"/>
  <c r="Z32" i="17" s="1"/>
  <c r="R32" i="17"/>
  <c r="K216" i="17"/>
  <c r="U36" i="17" s="1"/>
  <c r="C43" i="3" s="1"/>
  <c r="M213" i="17"/>
  <c r="Y35" i="17" s="1"/>
  <c r="AD35" i="17"/>
  <c r="AE35" i="17" s="1"/>
  <c r="AD43" i="17"/>
  <c r="AE43" i="17" s="1"/>
  <c r="L62" i="17"/>
  <c r="V14" i="17" s="1"/>
  <c r="D21" i="3" s="1"/>
  <c r="AD57" i="17"/>
  <c r="AE57" i="17" s="1"/>
  <c r="AD61" i="17"/>
  <c r="AE61" i="17" s="1"/>
  <c r="AD62" i="17"/>
  <c r="AE62" i="17" s="1"/>
  <c r="AD76" i="17"/>
  <c r="AE76" i="17" s="1"/>
  <c r="AD77" i="17"/>
  <c r="AE77" i="17" s="1"/>
  <c r="AF40" i="17"/>
  <c r="AG40" i="17" s="1"/>
  <c r="K55" i="17"/>
  <c r="U13" i="17" s="1"/>
  <c r="AD69" i="17"/>
  <c r="AE69" i="17" s="1"/>
  <c r="AD70" i="17"/>
  <c r="AE70" i="17" s="1"/>
  <c r="AD98" i="17"/>
  <c r="AE98" i="17" s="1"/>
  <c r="AD99" i="17"/>
  <c r="AE99" i="17" s="1"/>
  <c r="AF100" i="17"/>
  <c r="AG100" i="17" s="1"/>
  <c r="AD55" i="17"/>
  <c r="AE55" i="17" s="1"/>
  <c r="AF75" i="17"/>
  <c r="AG75" i="17" s="1"/>
  <c r="AF77" i="17"/>
  <c r="AG77" i="17" s="1"/>
  <c r="AF79" i="17"/>
  <c r="AG79" i="17" s="1"/>
  <c r="AD82" i="17"/>
  <c r="AE82" i="17" s="1"/>
  <c r="N94" i="17"/>
  <c r="Z18" i="17" s="1"/>
  <c r="L111" i="17"/>
  <c r="V21" i="17" s="1"/>
  <c r="N416" i="17"/>
  <c r="Z64" i="17" s="1"/>
  <c r="AF52" i="17"/>
  <c r="AG52" i="17" s="1"/>
  <c r="AD66" i="17"/>
  <c r="AE66" i="17" s="1"/>
  <c r="M73" i="17"/>
  <c r="Y15" i="17" s="1"/>
  <c r="AD93" i="17"/>
  <c r="AE93" i="17" s="1"/>
  <c r="AD94" i="17"/>
  <c r="AE94" i="17" s="1"/>
  <c r="M115" i="17"/>
  <c r="Y21" i="17" s="1"/>
  <c r="AD122" i="17"/>
  <c r="AE122" i="17" s="1"/>
  <c r="K132" i="17"/>
  <c r="U24" i="17" s="1"/>
  <c r="C31" i="3" s="1"/>
  <c r="N136" i="17"/>
  <c r="Z24" i="17" s="1"/>
  <c r="L524" i="17"/>
  <c r="V80" i="17" s="1"/>
  <c r="D87" i="3" s="1"/>
  <c r="N528" i="17"/>
  <c r="Z80" i="17" s="1"/>
  <c r="M549" i="17"/>
  <c r="Y83" i="17" s="1"/>
  <c r="AF50" i="17"/>
  <c r="AG50" i="17" s="1"/>
  <c r="AF96" i="17"/>
  <c r="AG96" i="17" s="1"/>
  <c r="L300" i="17"/>
  <c r="V48" i="17" s="1"/>
  <c r="D55" i="3" s="1"/>
  <c r="N304" i="17"/>
  <c r="Z48" i="17" s="1"/>
  <c r="AD131" i="17"/>
  <c r="AE131" i="17" s="1"/>
  <c r="AD132" i="17"/>
  <c r="AE132" i="17" s="1"/>
  <c r="AD133" i="17"/>
  <c r="AE133" i="17" s="1"/>
  <c r="AD134" i="17"/>
  <c r="AE134" i="17" s="1"/>
  <c r="L244" i="17"/>
  <c r="V40" i="17" s="1"/>
  <c r="D47" i="3" s="1"/>
  <c r="N241" i="17"/>
  <c r="Z39" i="17" s="1"/>
  <c r="M381" i="17"/>
  <c r="Y59" i="17" s="1"/>
  <c r="K419" i="17"/>
  <c r="U65" i="17" s="1"/>
  <c r="C72" i="3" s="1"/>
  <c r="L804" i="17"/>
  <c r="V120" i="17" s="1"/>
  <c r="D127" i="3" s="1"/>
  <c r="N801" i="17"/>
  <c r="Z119" i="17" s="1"/>
  <c r="N101" i="17"/>
  <c r="Z19" i="17" s="1"/>
  <c r="AD106" i="17"/>
  <c r="AE106" i="17" s="1"/>
  <c r="K118" i="17"/>
  <c r="U22" i="17" s="1"/>
  <c r="C29" i="3" s="1"/>
  <c r="AD118" i="17"/>
  <c r="AE118" i="17" s="1"/>
  <c r="AD123" i="17"/>
  <c r="AE123" i="17" s="1"/>
  <c r="M493" i="17"/>
  <c r="Y75" i="17" s="1"/>
  <c r="K97" i="17"/>
  <c r="U19" i="17" s="1"/>
  <c r="K111" i="17"/>
  <c r="U21" i="17" s="1"/>
  <c r="C28" i="3" s="1"/>
  <c r="AF110" i="17"/>
  <c r="AG110" i="17" s="1"/>
  <c r="L118" i="17"/>
  <c r="V22" i="17" s="1"/>
  <c r="D29" i="3" s="1"/>
  <c r="AD124" i="17"/>
  <c r="AE124" i="17" s="1"/>
  <c r="K279" i="17"/>
  <c r="U45" i="17" s="1"/>
  <c r="C52" i="3" s="1"/>
  <c r="M276" i="17"/>
  <c r="Y44" i="17" s="1"/>
  <c r="L692" i="17"/>
  <c r="V104" i="17" s="1"/>
  <c r="D111" i="3" s="1"/>
  <c r="N689" i="17"/>
  <c r="Z103" i="17" s="1"/>
  <c r="K153" i="17"/>
  <c r="U27" i="17" s="1"/>
  <c r="C34" i="3" s="1"/>
  <c r="K181" i="17"/>
  <c r="U31" i="17" s="1"/>
  <c r="C38" i="3" s="1"/>
  <c r="L748" i="17"/>
  <c r="V112" i="17" s="1"/>
  <c r="D119" i="3" s="1"/>
  <c r="N752" i="17"/>
  <c r="Z112" i="17" s="1"/>
  <c r="R112" i="17"/>
  <c r="M773" i="17"/>
  <c r="Y115" i="17" s="1"/>
  <c r="L188" i="17"/>
  <c r="V32" i="17" s="1"/>
  <c r="D39" i="3" s="1"/>
  <c r="N465" i="17"/>
  <c r="Z71" i="17" s="1"/>
  <c r="M605" i="17"/>
  <c r="Y91" i="17" s="1"/>
  <c r="K643" i="17"/>
  <c r="U97" i="17" s="1"/>
  <c r="C104" i="3" s="1"/>
  <c r="M661" i="17"/>
  <c r="Y99" i="17" s="1"/>
  <c r="K727" i="17"/>
  <c r="U109" i="17" s="1"/>
  <c r="C116" i="3" s="1"/>
  <c r="M724" i="17"/>
  <c r="Y108" i="17" s="1"/>
  <c r="L916" i="17"/>
  <c r="V136" i="17" s="1"/>
  <c r="N913" i="17"/>
  <c r="Z135" i="17" s="1"/>
  <c r="K139" i="17"/>
  <c r="U25" i="17" s="1"/>
  <c r="C32" i="3" s="1"/>
  <c r="N507" i="17"/>
  <c r="Z77" i="17" s="1"/>
  <c r="L860" i="17"/>
  <c r="V128" i="17" s="1"/>
  <c r="D135" i="3" s="1"/>
  <c r="N864" i="17"/>
  <c r="Z128" i="17" s="1"/>
  <c r="R128" i="17"/>
  <c r="M885" i="17"/>
  <c r="Y131" i="17" s="1"/>
  <c r="AD125" i="17"/>
  <c r="AE125" i="17" s="1"/>
  <c r="AF140" i="17"/>
  <c r="AG140" i="17" s="1"/>
  <c r="M269" i="17"/>
  <c r="Y43" i="17" s="1"/>
  <c r="K307" i="17"/>
  <c r="U49" i="17" s="1"/>
  <c r="C56" i="3" s="1"/>
  <c r="M437" i="17"/>
  <c r="Y67" i="17" s="1"/>
  <c r="K615" i="17"/>
  <c r="U93" i="17" s="1"/>
  <c r="C100" i="3" s="1"/>
  <c r="M612" i="17"/>
  <c r="Y92" i="17" s="1"/>
  <c r="M871" i="17"/>
  <c r="Y129" i="17" s="1"/>
  <c r="L286" i="17"/>
  <c r="V46" i="17" s="1"/>
  <c r="D53" i="3" s="1"/>
  <c r="M325" i="17"/>
  <c r="Y51" i="17" s="1"/>
  <c r="K503" i="17"/>
  <c r="U77" i="17" s="1"/>
  <c r="C84" i="3" s="1"/>
  <c r="M500" i="17"/>
  <c r="Y76" i="17" s="1"/>
  <c r="N1067" i="17"/>
  <c r="Z157" i="17" s="1"/>
  <c r="N1088" i="17"/>
  <c r="Z160" i="17" s="1"/>
  <c r="K125" i="17"/>
  <c r="U23" i="17" s="1"/>
  <c r="C30" i="3" s="1"/>
  <c r="M171" i="17"/>
  <c r="Y29" i="17" s="1"/>
  <c r="K391" i="17"/>
  <c r="U61" i="17" s="1"/>
  <c r="C68" i="3" s="1"/>
  <c r="M388" i="17"/>
  <c r="Y60" i="17" s="1"/>
  <c r="N731" i="17"/>
  <c r="Z109" i="17" s="1"/>
  <c r="N843" i="17"/>
  <c r="Z125" i="17" s="1"/>
  <c r="AD129" i="17"/>
  <c r="AE129" i="17" s="1"/>
  <c r="N955" i="17"/>
  <c r="Z141" i="17" s="1"/>
  <c r="M178" i="17"/>
  <c r="Y30" i="17" s="1"/>
  <c r="N262" i="17"/>
  <c r="Z42" i="17" s="1"/>
  <c r="N318" i="17"/>
  <c r="Z50" i="17" s="1"/>
  <c r="N374" i="17"/>
  <c r="Z58" i="17" s="1"/>
  <c r="N430" i="17"/>
  <c r="Z66" i="17" s="1"/>
  <c r="N486" i="17"/>
  <c r="Z74" i="17" s="1"/>
  <c r="N542" i="17"/>
  <c r="Z82" i="17" s="1"/>
  <c r="N598" i="17"/>
  <c r="Z90" i="17" s="1"/>
  <c r="N654" i="17"/>
  <c r="Z98" i="17" s="1"/>
  <c r="N710" i="17"/>
  <c r="Z106" i="17" s="1"/>
  <c r="N766" i="17"/>
  <c r="Z114" i="17" s="1"/>
  <c r="N822" i="17"/>
  <c r="Z122" i="17" s="1"/>
  <c r="R122" i="17"/>
  <c r="N878" i="17"/>
  <c r="Z130" i="17" s="1"/>
  <c r="N934" i="17"/>
  <c r="Z138" i="17" s="1"/>
  <c r="R138" i="17"/>
  <c r="N990" i="17"/>
  <c r="Z146" i="17" s="1"/>
  <c r="N1046" i="17"/>
  <c r="Z154" i="17" s="1"/>
  <c r="AV154" i="17" s="1"/>
  <c r="AW154" i="17" s="1"/>
  <c r="Z162" i="17"/>
  <c r="M143" i="17"/>
  <c r="Y25" i="17" s="1"/>
  <c r="K146" i="17"/>
  <c r="U26" i="17" s="1"/>
  <c r="C33" i="3" s="1"/>
  <c r="N206" i="17"/>
  <c r="Z34" i="17" s="1"/>
  <c r="K223" i="17"/>
  <c r="U37" i="17" s="1"/>
  <c r="C44" i="3" s="1"/>
  <c r="M241" i="17"/>
  <c r="Y39" i="17" s="1"/>
  <c r="N248" i="17"/>
  <c r="Z40" i="17" s="1"/>
  <c r="N143" i="17"/>
  <c r="Z25" i="17" s="1"/>
  <c r="M283" i="17"/>
  <c r="Y45" i="17" s="1"/>
  <c r="M395" i="17"/>
  <c r="Y61" i="17" s="1"/>
  <c r="M507" i="17"/>
  <c r="Y77" i="17" s="1"/>
  <c r="M619" i="17"/>
  <c r="Y93" i="17" s="1"/>
  <c r="M731" i="17"/>
  <c r="Y109" i="17" s="1"/>
  <c r="M843" i="17"/>
  <c r="Y125" i="17" s="1"/>
  <c r="M955" i="17"/>
  <c r="Y141" i="17" s="1"/>
  <c r="M1067" i="17"/>
  <c r="Y157" i="17" s="1"/>
  <c r="N157" i="17"/>
  <c r="Z27" i="17" s="1"/>
  <c r="N178" i="17"/>
  <c r="Z30" i="17" s="1"/>
  <c r="L209" i="17"/>
  <c r="V35" i="17" s="1"/>
  <c r="D42" i="3" s="1"/>
  <c r="N220" i="17"/>
  <c r="Z36" i="17" s="1"/>
  <c r="K265" i="17"/>
  <c r="U43" i="17" s="1"/>
  <c r="C50" i="3" s="1"/>
  <c r="L321" i="17"/>
  <c r="V51" i="17" s="1"/>
  <c r="N332" i="17"/>
  <c r="Z52" i="17" s="1"/>
  <c r="K377" i="17"/>
  <c r="U59" i="17" s="1"/>
  <c r="L433" i="17"/>
  <c r="V67" i="17" s="1"/>
  <c r="D74" i="3" s="1"/>
  <c r="N444" i="17"/>
  <c r="Z68" i="17" s="1"/>
  <c r="K489" i="17"/>
  <c r="U75" i="17" s="1"/>
  <c r="L545" i="17"/>
  <c r="V83" i="17" s="1"/>
  <c r="D90" i="3" s="1"/>
  <c r="N556" i="17"/>
  <c r="Z84" i="17" s="1"/>
  <c r="K601" i="17"/>
  <c r="U91" i="17" s="1"/>
  <c r="C98" i="3" s="1"/>
  <c r="L657" i="17"/>
  <c r="V99" i="17" s="1"/>
  <c r="D106" i="3" s="1"/>
  <c r="N668" i="17"/>
  <c r="Z100" i="17" s="1"/>
  <c r="K713" i="17"/>
  <c r="U107" i="17" s="1"/>
  <c r="C114" i="3" s="1"/>
  <c r="L769" i="17"/>
  <c r="V115" i="17" s="1"/>
  <c r="D122" i="3" s="1"/>
  <c r="N780" i="17"/>
  <c r="Z116" i="17" s="1"/>
  <c r="K825" i="17"/>
  <c r="U123" i="17" s="1"/>
  <c r="C130" i="3" s="1"/>
  <c r="L881" i="17"/>
  <c r="V131" i="17" s="1"/>
  <c r="N892" i="17"/>
  <c r="Z132" i="17" s="1"/>
  <c r="K937" i="17"/>
  <c r="U139" i="17" s="1"/>
  <c r="C146" i="3" s="1"/>
  <c r="L993" i="17"/>
  <c r="V147" i="17" s="1"/>
  <c r="D154" i="3" s="1"/>
  <c r="N1004" i="17"/>
  <c r="Z148" i="17" s="1"/>
  <c r="K1049" i="17"/>
  <c r="U155" i="17" s="1"/>
  <c r="D170" i="3"/>
  <c r="M234" i="17"/>
  <c r="Y38" i="17" s="1"/>
  <c r="M346" i="17"/>
  <c r="Y54" i="17" s="1"/>
  <c r="N381" i="17"/>
  <c r="Z59" i="17" s="1"/>
  <c r="M458" i="17"/>
  <c r="Y70" i="17" s="1"/>
  <c r="N493" i="17"/>
  <c r="Z75" i="17" s="1"/>
  <c r="M570" i="17"/>
  <c r="Y86" i="17" s="1"/>
  <c r="N605" i="17"/>
  <c r="Z91" i="17" s="1"/>
  <c r="M682" i="17"/>
  <c r="Y102" i="17" s="1"/>
  <c r="N717" i="17"/>
  <c r="Z107" i="17" s="1"/>
  <c r="M794" i="17"/>
  <c r="Y118" i="17" s="1"/>
  <c r="N829" i="17"/>
  <c r="Z123" i="17" s="1"/>
  <c r="M906" i="17"/>
  <c r="Y134" i="17" s="1"/>
  <c r="N941" i="17"/>
  <c r="Z139" i="17" s="1"/>
  <c r="M1018" i="17"/>
  <c r="Y150" i="17" s="1"/>
  <c r="AF152" i="17"/>
  <c r="AG152" i="17" s="1"/>
  <c r="AF153" i="17"/>
  <c r="AG153" i="17" s="1"/>
  <c r="N1032" i="17"/>
  <c r="Z152" i="17" s="1"/>
  <c r="N1053" i="17"/>
  <c r="Z155" i="17" s="1"/>
  <c r="K167" i="17"/>
  <c r="U29" i="17" s="1"/>
  <c r="C36" i="3" s="1"/>
  <c r="L216" i="17"/>
  <c r="V36" i="17" s="1"/>
  <c r="D43" i="3" s="1"/>
  <c r="N234" i="17"/>
  <c r="Z38" i="17" s="1"/>
  <c r="L265" i="17"/>
  <c r="V43" i="17" s="1"/>
  <c r="D50" i="3" s="1"/>
  <c r="L377" i="17"/>
  <c r="V59" i="17" s="1"/>
  <c r="D66" i="3" s="1"/>
  <c r="G66" i="3" s="1"/>
  <c r="J66" i="3" s="1"/>
  <c r="L489" i="17"/>
  <c r="V75" i="17" s="1"/>
  <c r="D82" i="3" s="1"/>
  <c r="L601" i="17"/>
  <c r="V91" i="17" s="1"/>
  <c r="D98" i="3" s="1"/>
  <c r="L713" i="17"/>
  <c r="V107" i="17" s="1"/>
  <c r="L825" i="17"/>
  <c r="V123" i="17" s="1"/>
  <c r="D130" i="3" s="1"/>
  <c r="L937" i="17"/>
  <c r="V139" i="17" s="1"/>
  <c r="D146" i="3" s="1"/>
  <c r="L1049" i="17"/>
  <c r="V155" i="17" s="1"/>
  <c r="F122" i="3" l="1"/>
  <c r="I122" i="3" s="1"/>
  <c r="F152" i="3"/>
  <c r="I152" i="3" s="1"/>
  <c r="AV159" i="17"/>
  <c r="AW159" i="17" s="1"/>
  <c r="G60" i="3"/>
  <c r="J60" i="3" s="1"/>
  <c r="AT64" i="17"/>
  <c r="AU64" i="17" s="1"/>
  <c r="G111" i="3"/>
  <c r="J111" i="3" s="1"/>
  <c r="AT161" i="17"/>
  <c r="AU161" i="17" s="1"/>
  <c r="AT159" i="17"/>
  <c r="AU159" i="17" s="1"/>
  <c r="G153" i="3"/>
  <c r="J153" i="3" s="1"/>
  <c r="AT57" i="17"/>
  <c r="AU57" i="17" s="1"/>
  <c r="AT154" i="17"/>
  <c r="AU154" i="17" s="1"/>
  <c r="AA7" i="17"/>
  <c r="S7" i="17"/>
  <c r="AD7" i="17"/>
  <c r="AE7" i="17" s="1"/>
  <c r="AV160" i="17"/>
  <c r="AW160" i="17" s="1"/>
  <c r="AV156" i="17"/>
  <c r="AW156" i="17" s="1"/>
  <c r="AD8" i="17"/>
  <c r="AE8" i="17" s="1"/>
  <c r="AT156" i="17"/>
  <c r="AU156" i="17" s="1"/>
  <c r="C166" i="3"/>
  <c r="AL159" i="17"/>
  <c r="AM159" i="17" s="1"/>
  <c r="AT160" i="17"/>
  <c r="AU160" i="17" s="1"/>
  <c r="AT158" i="17"/>
  <c r="AU158" i="17" s="1"/>
  <c r="D169" i="3"/>
  <c r="AN162" i="17"/>
  <c r="AO162" i="17" s="1"/>
  <c r="C162" i="3"/>
  <c r="AL155" i="17"/>
  <c r="AM155" i="17" s="1"/>
  <c r="C164" i="3"/>
  <c r="AL157" i="17"/>
  <c r="AM157" i="17" s="1"/>
  <c r="D167" i="3"/>
  <c r="AN160" i="17"/>
  <c r="AO160" i="17" s="1"/>
  <c r="D164" i="3"/>
  <c r="AN157" i="17"/>
  <c r="AO157" i="17" s="1"/>
  <c r="D162" i="3"/>
  <c r="G162" i="3" s="1"/>
  <c r="J162" i="3" s="1"/>
  <c r="AN155" i="17"/>
  <c r="AO155" i="17" s="1"/>
  <c r="AT157" i="17"/>
  <c r="AU157" i="17" s="1"/>
  <c r="D163" i="3"/>
  <c r="AN156" i="17"/>
  <c r="AO156" i="17" s="1"/>
  <c r="AV155" i="17"/>
  <c r="AW155" i="17" s="1"/>
  <c r="AV157" i="17"/>
  <c r="AW157" i="17" s="1"/>
  <c r="D168" i="3"/>
  <c r="AN161" i="17"/>
  <c r="AO161" i="17" s="1"/>
  <c r="C165" i="3"/>
  <c r="AL158" i="17"/>
  <c r="AM158" i="17" s="1"/>
  <c r="D166" i="3"/>
  <c r="AN159" i="17"/>
  <c r="AO159" i="17" s="1"/>
  <c r="C163" i="3"/>
  <c r="AL156" i="17"/>
  <c r="AM156" i="17" s="1"/>
  <c r="C168" i="3"/>
  <c r="AL161" i="17"/>
  <c r="AM161" i="17" s="1"/>
  <c r="AD159" i="17"/>
  <c r="AE159" i="17" s="1"/>
  <c r="C161" i="3"/>
  <c r="F161" i="3" s="1"/>
  <c r="I161" i="3" s="1"/>
  <c r="AL154" i="17"/>
  <c r="AM154" i="17" s="1"/>
  <c r="C167" i="3"/>
  <c r="AL160" i="17"/>
  <c r="AM160" i="17" s="1"/>
  <c r="U162" i="17"/>
  <c r="AL162" i="17" s="1"/>
  <c r="AM162" i="17" s="1"/>
  <c r="D165" i="3"/>
  <c r="AN158" i="17"/>
  <c r="AO158" i="17" s="1"/>
  <c r="AV158" i="17"/>
  <c r="AW158" i="17" s="1"/>
  <c r="G36" i="3"/>
  <c r="J36" i="3" s="1"/>
  <c r="AT153" i="17"/>
  <c r="AU153" i="17" s="1"/>
  <c r="F139" i="3"/>
  <c r="I139" i="3" s="1"/>
  <c r="AL146" i="17"/>
  <c r="AM146" i="17" s="1"/>
  <c r="F116" i="3"/>
  <c r="I116" i="3" s="1"/>
  <c r="G32" i="3"/>
  <c r="J32" i="3" s="1"/>
  <c r="G125" i="3"/>
  <c r="J125" i="3" s="1"/>
  <c r="F100" i="3"/>
  <c r="I100" i="3" s="1"/>
  <c r="G100" i="3"/>
  <c r="J100" i="3" s="1"/>
  <c r="G43" i="3"/>
  <c r="J43" i="3" s="1"/>
  <c r="F49" i="3"/>
  <c r="I49" i="3" s="1"/>
  <c r="AT106" i="17"/>
  <c r="AU106" i="17" s="1"/>
  <c r="G39" i="3"/>
  <c r="J39" i="3" s="1"/>
  <c r="G119" i="3"/>
  <c r="J119" i="3" s="1"/>
  <c r="F130" i="3"/>
  <c r="I130" i="3" s="1"/>
  <c r="AV64" i="17"/>
  <c r="AW64" i="17" s="1"/>
  <c r="AL74" i="17"/>
  <c r="AM74" i="17" s="1"/>
  <c r="G129" i="3"/>
  <c r="J129" i="3" s="1"/>
  <c r="F134" i="3"/>
  <c r="I134" i="3" s="1"/>
  <c r="G47" i="3"/>
  <c r="J47" i="3" s="1"/>
  <c r="G121" i="3"/>
  <c r="J121" i="3" s="1"/>
  <c r="F96" i="3"/>
  <c r="I96" i="3" s="1"/>
  <c r="F75" i="3"/>
  <c r="I75" i="3" s="1"/>
  <c r="G137" i="3"/>
  <c r="J137" i="3" s="1"/>
  <c r="F160" i="3"/>
  <c r="I160" i="3" s="1"/>
  <c r="G84" i="3"/>
  <c r="J84" i="3" s="1"/>
  <c r="G104" i="3"/>
  <c r="J104" i="3" s="1"/>
  <c r="G106" i="3"/>
  <c r="J106" i="3" s="1"/>
  <c r="G89" i="3"/>
  <c r="J89" i="3" s="1"/>
  <c r="F78" i="3"/>
  <c r="I78" i="3" s="1"/>
  <c r="G57" i="3"/>
  <c r="J57" i="3" s="1"/>
  <c r="F98" i="3"/>
  <c r="I98" i="3" s="1"/>
  <c r="G149" i="3"/>
  <c r="J149" i="3" s="1"/>
  <c r="F118" i="3"/>
  <c r="I118" i="3" s="1"/>
  <c r="F85" i="3"/>
  <c r="I85" i="3" s="1"/>
  <c r="AT53" i="17"/>
  <c r="AU53" i="17" s="1"/>
  <c r="F111" i="3"/>
  <c r="I111" i="3" s="1"/>
  <c r="F87" i="3"/>
  <c r="I87" i="3" s="1"/>
  <c r="G26" i="3"/>
  <c r="J26" i="3" s="1"/>
  <c r="AT111" i="17"/>
  <c r="AU111" i="17" s="1"/>
  <c r="F89" i="3"/>
  <c r="I89" i="3" s="1"/>
  <c r="G23" i="3"/>
  <c r="J23" i="3" s="1"/>
  <c r="AV89" i="17"/>
  <c r="AW89" i="17" s="1"/>
  <c r="F62" i="3"/>
  <c r="I62" i="3" s="1"/>
  <c r="F45" i="3"/>
  <c r="I45" i="3" s="1"/>
  <c r="AD139" i="17"/>
  <c r="AE139" i="17" s="1"/>
  <c r="F102" i="3"/>
  <c r="I102" i="3" s="1"/>
  <c r="G126" i="3"/>
  <c r="J126" i="3" s="1"/>
  <c r="G31" i="3"/>
  <c r="J31" i="3" s="1"/>
  <c r="F16" i="3"/>
  <c r="I16" i="3" s="1"/>
  <c r="F128" i="3"/>
  <c r="I128" i="3" s="1"/>
  <c r="F145" i="3"/>
  <c r="I145" i="3" s="1"/>
  <c r="F39" i="3"/>
  <c r="I39" i="3" s="1"/>
  <c r="F132" i="3"/>
  <c r="I132" i="3" s="1"/>
  <c r="F110" i="3"/>
  <c r="I110" i="3" s="1"/>
  <c r="G17" i="3"/>
  <c r="J17" i="3" s="1"/>
  <c r="F125" i="3"/>
  <c r="I125" i="3" s="1"/>
  <c r="AV95" i="17"/>
  <c r="AW95" i="17" s="1"/>
  <c r="AT20" i="17"/>
  <c r="AU20" i="17" s="1"/>
  <c r="G117" i="3"/>
  <c r="J117" i="3" s="1"/>
  <c r="AV90" i="17"/>
  <c r="AW90" i="17" s="1"/>
  <c r="G42" i="3"/>
  <c r="J42" i="3" s="1"/>
  <c r="G87" i="3"/>
  <c r="J87" i="3" s="1"/>
  <c r="G159" i="3"/>
  <c r="J159" i="3" s="1"/>
  <c r="F137" i="3"/>
  <c r="I137" i="3" s="1"/>
  <c r="F92" i="3"/>
  <c r="I92" i="3" s="1"/>
  <c r="G54" i="3"/>
  <c r="J54" i="3" s="1"/>
  <c r="G120" i="3"/>
  <c r="J120" i="3" s="1"/>
  <c r="F84" i="3"/>
  <c r="I84" i="3" s="1"/>
  <c r="G40" i="3"/>
  <c r="J40" i="3" s="1"/>
  <c r="G63" i="3"/>
  <c r="J63" i="3" s="1"/>
  <c r="F97" i="3"/>
  <c r="I97" i="3" s="1"/>
  <c r="AT28" i="17"/>
  <c r="AU28" i="17" s="1"/>
  <c r="G95" i="3"/>
  <c r="J95" i="3" s="1"/>
  <c r="F69" i="3"/>
  <c r="I69" i="3" s="1"/>
  <c r="G122" i="3"/>
  <c r="J122" i="3" s="1"/>
  <c r="F32" i="3"/>
  <c r="I32" i="3" s="1"/>
  <c r="F34" i="3"/>
  <c r="I34" i="3" s="1"/>
  <c r="F28" i="3"/>
  <c r="I28" i="3" s="1"/>
  <c r="F101" i="3"/>
  <c r="I101" i="3" s="1"/>
  <c r="G75" i="3"/>
  <c r="J75" i="3" s="1"/>
  <c r="F55" i="3"/>
  <c r="I55" i="3" s="1"/>
  <c r="G48" i="3"/>
  <c r="J48" i="3" s="1"/>
  <c r="G154" i="3"/>
  <c r="J154" i="3" s="1"/>
  <c r="AT29" i="17"/>
  <c r="AU29" i="17" s="1"/>
  <c r="AD120" i="17"/>
  <c r="AE120" i="17" s="1"/>
  <c r="AT96" i="17"/>
  <c r="AU96" i="17" s="1"/>
  <c r="F73" i="3"/>
  <c r="I73" i="3" s="1"/>
  <c r="AT27" i="17"/>
  <c r="AU27" i="17" s="1"/>
  <c r="G156" i="3"/>
  <c r="J156" i="3" s="1"/>
  <c r="G52" i="3"/>
  <c r="J52" i="3" s="1"/>
  <c r="G161" i="3"/>
  <c r="J161" i="3" s="1"/>
  <c r="F112" i="3"/>
  <c r="I112" i="3" s="1"/>
  <c r="F51" i="3"/>
  <c r="I51" i="3" s="1"/>
  <c r="G102" i="3"/>
  <c r="J102" i="3" s="1"/>
  <c r="F22" i="3"/>
  <c r="I22" i="3" s="1"/>
  <c r="AT149" i="17"/>
  <c r="AU149" i="17" s="1"/>
  <c r="F60" i="3"/>
  <c r="I60" i="3" s="1"/>
  <c r="G127" i="3"/>
  <c r="J127" i="3" s="1"/>
  <c r="F146" i="3"/>
  <c r="I146" i="3" s="1"/>
  <c r="F30" i="3"/>
  <c r="I30" i="3" s="1"/>
  <c r="G55" i="3"/>
  <c r="J55" i="3" s="1"/>
  <c r="F119" i="3"/>
  <c r="I119" i="3" s="1"/>
  <c r="F37" i="3"/>
  <c r="I37" i="3" s="1"/>
  <c r="G145" i="3"/>
  <c r="J145" i="3" s="1"/>
  <c r="F88" i="3"/>
  <c r="I88" i="3" s="1"/>
  <c r="F93" i="3"/>
  <c r="I93" i="3" s="1"/>
  <c r="G65" i="3"/>
  <c r="J65" i="3" s="1"/>
  <c r="G150" i="3"/>
  <c r="J150" i="3" s="1"/>
  <c r="G110" i="3"/>
  <c r="J110" i="3" s="1"/>
  <c r="F114" i="3"/>
  <c r="I114" i="3" s="1"/>
  <c r="G74" i="3"/>
  <c r="J74" i="3" s="1"/>
  <c r="F68" i="3"/>
  <c r="I68" i="3" s="1"/>
  <c r="G53" i="3"/>
  <c r="J53" i="3" s="1"/>
  <c r="F123" i="3"/>
  <c r="I123" i="3" s="1"/>
  <c r="F99" i="3"/>
  <c r="I99" i="3" s="1"/>
  <c r="AN61" i="17"/>
  <c r="AO61" i="17" s="1"/>
  <c r="D68" i="3"/>
  <c r="G68" i="3" s="1"/>
  <c r="J68" i="3" s="1"/>
  <c r="G25" i="3"/>
  <c r="J25" i="3" s="1"/>
  <c r="AL120" i="17"/>
  <c r="AM120" i="17" s="1"/>
  <c r="C126" i="3"/>
  <c r="F126" i="3" s="1"/>
  <c r="I126" i="3" s="1"/>
  <c r="AN74" i="17"/>
  <c r="AO74" i="17" s="1"/>
  <c r="D81" i="3"/>
  <c r="G81" i="3" s="1"/>
  <c r="J81" i="3" s="1"/>
  <c r="G99" i="3"/>
  <c r="J99" i="3" s="1"/>
  <c r="F124" i="3"/>
  <c r="I124" i="3" s="1"/>
  <c r="G86" i="3"/>
  <c r="J86" i="3" s="1"/>
  <c r="F91" i="3"/>
  <c r="I91" i="3" s="1"/>
  <c r="F48" i="3"/>
  <c r="I48" i="3" s="1"/>
  <c r="F77" i="3"/>
  <c r="I77" i="3" s="1"/>
  <c r="G44" i="3"/>
  <c r="J44" i="3" s="1"/>
  <c r="F136" i="3"/>
  <c r="I136" i="3" s="1"/>
  <c r="F61" i="3"/>
  <c r="I61" i="3" s="1"/>
  <c r="G41" i="3"/>
  <c r="J41" i="3" s="1"/>
  <c r="F86" i="3"/>
  <c r="I86" i="3" s="1"/>
  <c r="G38" i="3"/>
  <c r="J38" i="3" s="1"/>
  <c r="G140" i="3"/>
  <c r="J140" i="3" s="1"/>
  <c r="AT97" i="17"/>
  <c r="AU97" i="17" s="1"/>
  <c r="AV137" i="17"/>
  <c r="AW137" i="17" s="1"/>
  <c r="G45" i="3"/>
  <c r="J45" i="3" s="1"/>
  <c r="F109" i="3"/>
  <c r="I109" i="3" s="1"/>
  <c r="F138" i="3"/>
  <c r="I138" i="3" s="1"/>
  <c r="F131" i="3"/>
  <c r="I131" i="3" s="1"/>
  <c r="G157" i="3"/>
  <c r="J157" i="3" s="1"/>
  <c r="G83" i="3"/>
  <c r="J83" i="3" s="1"/>
  <c r="AL135" i="17"/>
  <c r="AM135" i="17" s="1"/>
  <c r="C142" i="3"/>
  <c r="F142" i="3" s="1"/>
  <c r="I142" i="3" s="1"/>
  <c r="F151" i="3"/>
  <c r="I151" i="3" s="1"/>
  <c r="F129" i="3"/>
  <c r="I129" i="3" s="1"/>
  <c r="F117" i="3"/>
  <c r="I117" i="3" s="1"/>
  <c r="F115" i="3"/>
  <c r="I115" i="3" s="1"/>
  <c r="F113" i="3"/>
  <c r="I113" i="3" s="1"/>
  <c r="F103" i="3"/>
  <c r="I103" i="3" s="1"/>
  <c r="G61" i="3"/>
  <c r="J61" i="3" s="1"/>
  <c r="AL13" i="17"/>
  <c r="AM13" i="17" s="1"/>
  <c r="C20" i="3"/>
  <c r="F21" i="3" s="1"/>
  <c r="I21" i="3" s="1"/>
  <c r="AN12" i="17"/>
  <c r="AO12" i="17" s="1"/>
  <c r="D19" i="3"/>
  <c r="G19" i="3" s="1"/>
  <c r="J19" i="3" s="1"/>
  <c r="G67" i="3"/>
  <c r="J67" i="3" s="1"/>
  <c r="G34" i="3"/>
  <c r="J34" i="3" s="1"/>
  <c r="G130" i="3"/>
  <c r="J130" i="3" s="1"/>
  <c r="F52" i="3"/>
  <c r="I52" i="3" s="1"/>
  <c r="F120" i="3"/>
  <c r="I120" i="3" s="1"/>
  <c r="AN90" i="17"/>
  <c r="AO90" i="17" s="1"/>
  <c r="D97" i="3"/>
  <c r="G97" i="3" s="1"/>
  <c r="J97" i="3" s="1"/>
  <c r="G96" i="3"/>
  <c r="J96" i="3" s="1"/>
  <c r="G107" i="3"/>
  <c r="J107" i="3" s="1"/>
  <c r="G35" i="3"/>
  <c r="J35" i="3" s="1"/>
  <c r="F63" i="3"/>
  <c r="I63" i="3" s="1"/>
  <c r="AN107" i="17"/>
  <c r="AO107" i="17" s="1"/>
  <c r="D114" i="3"/>
  <c r="G114" i="3" s="1"/>
  <c r="J114" i="3" s="1"/>
  <c r="AT54" i="17"/>
  <c r="AU54" i="17" s="1"/>
  <c r="AN131" i="17"/>
  <c r="AO131" i="17" s="1"/>
  <c r="D138" i="3"/>
  <c r="G138" i="3" s="1"/>
  <c r="J138" i="3" s="1"/>
  <c r="F50" i="3"/>
  <c r="I50" i="3" s="1"/>
  <c r="AT110" i="17"/>
  <c r="AU110" i="17" s="1"/>
  <c r="F44" i="3"/>
  <c r="I44" i="3" s="1"/>
  <c r="F31" i="3"/>
  <c r="I31" i="3" s="1"/>
  <c r="G103" i="3"/>
  <c r="J103" i="3" s="1"/>
  <c r="G105" i="3"/>
  <c r="J105" i="3" s="1"/>
  <c r="G51" i="3"/>
  <c r="J51" i="3" s="1"/>
  <c r="G116" i="3"/>
  <c r="J116" i="3" s="1"/>
  <c r="G85" i="3"/>
  <c r="J85" i="3" s="1"/>
  <c r="G56" i="3"/>
  <c r="J56" i="3" s="1"/>
  <c r="F23" i="3"/>
  <c r="I23" i="3" s="1"/>
  <c r="G148" i="3"/>
  <c r="J148" i="3" s="1"/>
  <c r="AF102" i="17"/>
  <c r="AG102" i="17" s="1"/>
  <c r="F57" i="3"/>
  <c r="I57" i="3" s="1"/>
  <c r="F95" i="3"/>
  <c r="I95" i="3" s="1"/>
  <c r="AL151" i="17"/>
  <c r="AM151" i="17" s="1"/>
  <c r="C158" i="3"/>
  <c r="F158" i="3" s="1"/>
  <c r="I158" i="3" s="1"/>
  <c r="AN71" i="17"/>
  <c r="AO71" i="17" s="1"/>
  <c r="D77" i="3"/>
  <c r="G77" i="3" s="1"/>
  <c r="J77" i="3" s="1"/>
  <c r="G30" i="3"/>
  <c r="J30" i="3" s="1"/>
  <c r="G62" i="3"/>
  <c r="J62" i="3" s="1"/>
  <c r="G70" i="3"/>
  <c r="J70" i="3" s="1"/>
  <c r="G64" i="3"/>
  <c r="J64" i="3" s="1"/>
  <c r="F81" i="3"/>
  <c r="I81" i="3" s="1"/>
  <c r="G141" i="3"/>
  <c r="J141" i="3" s="1"/>
  <c r="AL99" i="17"/>
  <c r="AM99" i="17" s="1"/>
  <c r="C105" i="3"/>
  <c r="F105" i="3" s="1"/>
  <c r="I105" i="3" s="1"/>
  <c r="AN42" i="17"/>
  <c r="AO42" i="17" s="1"/>
  <c r="D49" i="3"/>
  <c r="G49" i="3" s="1"/>
  <c r="J49" i="3" s="1"/>
  <c r="AN86" i="17"/>
  <c r="AO86" i="17" s="1"/>
  <c r="D92" i="3"/>
  <c r="G92" i="3" s="1"/>
  <c r="J92" i="3" s="1"/>
  <c r="AN136" i="17"/>
  <c r="AO136" i="17" s="1"/>
  <c r="D143" i="3"/>
  <c r="AL19" i="17"/>
  <c r="AM19" i="17" s="1"/>
  <c r="C26" i="3"/>
  <c r="F26" i="3" s="1"/>
  <c r="I26" i="3" s="1"/>
  <c r="G21" i="3"/>
  <c r="J21" i="3" s="1"/>
  <c r="AN117" i="17"/>
  <c r="AO117" i="17" s="1"/>
  <c r="D123" i="3"/>
  <c r="G123" i="3" s="1"/>
  <c r="J123" i="3" s="1"/>
  <c r="AL12" i="17"/>
  <c r="AM12" i="17" s="1"/>
  <c r="C19" i="3"/>
  <c r="F19" i="3" s="1"/>
  <c r="I19" i="3" s="1"/>
  <c r="AL18" i="17"/>
  <c r="AM18" i="17" s="1"/>
  <c r="C24" i="3"/>
  <c r="F24" i="3" s="1"/>
  <c r="I24" i="3" s="1"/>
  <c r="AL147" i="17"/>
  <c r="AM147" i="17" s="1"/>
  <c r="C153" i="3"/>
  <c r="F153" i="3" s="1"/>
  <c r="I153" i="3" s="1"/>
  <c r="F35" i="3"/>
  <c r="I35" i="3" s="1"/>
  <c r="AL57" i="17"/>
  <c r="AM57" i="17" s="1"/>
  <c r="C64" i="3"/>
  <c r="F64" i="3" s="1"/>
  <c r="I64" i="3" s="1"/>
  <c r="F36" i="3"/>
  <c r="I36" i="3" s="1"/>
  <c r="AN52" i="17"/>
  <c r="AO52" i="17" s="1"/>
  <c r="D58" i="3"/>
  <c r="G58" i="3" s="1"/>
  <c r="J58" i="3" s="1"/>
  <c r="AL56" i="17"/>
  <c r="AM56" i="17" s="1"/>
  <c r="AN72" i="17"/>
  <c r="AO72" i="17" s="1"/>
  <c r="D79" i="3"/>
  <c r="G79" i="3" s="1"/>
  <c r="J79" i="3" s="1"/>
  <c r="F42" i="3"/>
  <c r="I42" i="3" s="1"/>
  <c r="G147" i="3"/>
  <c r="J147" i="3" s="1"/>
  <c r="AL11" i="17"/>
  <c r="AM11" i="17" s="1"/>
  <c r="C17" i="3"/>
  <c r="F17" i="3" s="1"/>
  <c r="I17" i="3" s="1"/>
  <c r="F121" i="3"/>
  <c r="I121" i="3" s="1"/>
  <c r="AN21" i="17"/>
  <c r="AO21" i="17" s="1"/>
  <c r="D28" i="3"/>
  <c r="G28" i="3" s="1"/>
  <c r="J28" i="3" s="1"/>
  <c r="AL134" i="17"/>
  <c r="AM134" i="17" s="1"/>
  <c r="C140" i="3"/>
  <c r="F140" i="3" s="1"/>
  <c r="I140" i="3" s="1"/>
  <c r="G91" i="3"/>
  <c r="J91" i="3" s="1"/>
  <c r="F94" i="3"/>
  <c r="I94" i="3" s="1"/>
  <c r="G88" i="3"/>
  <c r="J88" i="3" s="1"/>
  <c r="G112" i="3"/>
  <c r="J112" i="3" s="1"/>
  <c r="AL63" i="17"/>
  <c r="AM63" i="17" s="1"/>
  <c r="C70" i="3"/>
  <c r="F70" i="3" s="1"/>
  <c r="I70" i="3" s="1"/>
  <c r="AL39" i="17"/>
  <c r="AM39" i="17" s="1"/>
  <c r="C46" i="3"/>
  <c r="F46" i="3" s="1"/>
  <c r="I46" i="3" s="1"/>
  <c r="AL33" i="17"/>
  <c r="AM33" i="17" s="1"/>
  <c r="C40" i="3"/>
  <c r="F40" i="3" s="1"/>
  <c r="I40" i="3" s="1"/>
  <c r="AL73" i="17"/>
  <c r="AM73" i="17" s="1"/>
  <c r="C79" i="3"/>
  <c r="F79" i="3" s="1"/>
  <c r="I79" i="3" s="1"/>
  <c r="AL59" i="17"/>
  <c r="AM59" i="17" s="1"/>
  <c r="C66" i="3"/>
  <c r="F66" i="3" s="1"/>
  <c r="I66" i="3" s="1"/>
  <c r="AL148" i="17"/>
  <c r="AM148" i="17" s="1"/>
  <c r="C155" i="3"/>
  <c r="F155" i="3" s="1"/>
  <c r="I155" i="3" s="1"/>
  <c r="F90" i="3"/>
  <c r="I90" i="3" s="1"/>
  <c r="G33" i="3"/>
  <c r="J33" i="3" s="1"/>
  <c r="AL150" i="17"/>
  <c r="AM150" i="17" s="1"/>
  <c r="C156" i="3"/>
  <c r="G146" i="3"/>
  <c r="J146" i="3" s="1"/>
  <c r="AV146" i="17"/>
  <c r="AW146" i="17" s="1"/>
  <c r="F72" i="3"/>
  <c r="I72" i="3" s="1"/>
  <c r="G151" i="3"/>
  <c r="J151" i="3" s="1"/>
  <c r="G22" i="3"/>
  <c r="J22" i="3" s="1"/>
  <c r="F76" i="3"/>
  <c r="I76" i="3" s="1"/>
  <c r="AN28" i="17"/>
  <c r="AO28" i="17" s="1"/>
  <c r="G24" i="3"/>
  <c r="J24" i="3" s="1"/>
  <c r="AL51" i="17"/>
  <c r="AM51" i="17" s="1"/>
  <c r="C58" i="3"/>
  <c r="F58" i="3" s="1"/>
  <c r="I58" i="3" s="1"/>
  <c r="F150" i="3"/>
  <c r="I150" i="3" s="1"/>
  <c r="G73" i="3"/>
  <c r="J73" i="3" s="1"/>
  <c r="AN125" i="17"/>
  <c r="AO125" i="17" s="1"/>
  <c r="D131" i="3"/>
  <c r="G131" i="3" s="1"/>
  <c r="J131" i="3" s="1"/>
  <c r="G90" i="3"/>
  <c r="J90" i="3" s="1"/>
  <c r="F104" i="3"/>
  <c r="I104" i="3" s="1"/>
  <c r="F29" i="3"/>
  <c r="I29" i="3" s="1"/>
  <c r="AF97" i="17"/>
  <c r="AG97" i="17" s="1"/>
  <c r="F43" i="3"/>
  <c r="I43" i="3" s="1"/>
  <c r="AD32" i="17"/>
  <c r="AE32" i="17" s="1"/>
  <c r="F147" i="3"/>
  <c r="I147" i="3" s="1"/>
  <c r="G136" i="3"/>
  <c r="J136" i="3" s="1"/>
  <c r="F53" i="3"/>
  <c r="I53" i="3" s="1"/>
  <c r="F133" i="3"/>
  <c r="I133" i="3" s="1"/>
  <c r="I15" i="3"/>
  <c r="AN127" i="17"/>
  <c r="AO127" i="17" s="1"/>
  <c r="D134" i="3"/>
  <c r="G134" i="3" s="1"/>
  <c r="J134" i="3" s="1"/>
  <c r="G37" i="3"/>
  <c r="J37" i="3" s="1"/>
  <c r="F135" i="3"/>
  <c r="I135" i="3" s="1"/>
  <c r="G133" i="3"/>
  <c r="J133" i="3" s="1"/>
  <c r="AL75" i="17"/>
  <c r="AM75" i="17" s="1"/>
  <c r="C82" i="3"/>
  <c r="F82" i="3" s="1"/>
  <c r="I82" i="3" s="1"/>
  <c r="F33" i="3"/>
  <c r="I33" i="3" s="1"/>
  <c r="F56" i="3"/>
  <c r="I56" i="3" s="1"/>
  <c r="F38" i="3"/>
  <c r="I38" i="3" s="1"/>
  <c r="AN8" i="17"/>
  <c r="AO8" i="17" s="1"/>
  <c r="D15" i="3"/>
  <c r="G15" i="3" s="1"/>
  <c r="J15" i="3" s="1"/>
  <c r="AL141" i="17"/>
  <c r="AM141" i="17" s="1"/>
  <c r="C148" i="3"/>
  <c r="F148" i="3" s="1"/>
  <c r="I148" i="3" s="1"/>
  <c r="G101" i="3"/>
  <c r="J101" i="3" s="1"/>
  <c r="F107" i="3"/>
  <c r="I107" i="3" s="1"/>
  <c r="F54" i="3"/>
  <c r="I54" i="3" s="1"/>
  <c r="AN101" i="17"/>
  <c r="AO101" i="17" s="1"/>
  <c r="D108" i="3"/>
  <c r="G108" i="3" s="1"/>
  <c r="J108" i="3" s="1"/>
  <c r="G113" i="3"/>
  <c r="J113" i="3" s="1"/>
  <c r="G155" i="3"/>
  <c r="J155" i="3" s="1"/>
  <c r="AN64" i="17"/>
  <c r="AO64" i="17" s="1"/>
  <c r="D71" i="3"/>
  <c r="G71" i="3" s="1"/>
  <c r="J71" i="3" s="1"/>
  <c r="F108" i="3"/>
  <c r="I108" i="3" s="1"/>
  <c r="G160" i="3"/>
  <c r="J160" i="3" s="1"/>
  <c r="F74" i="3"/>
  <c r="I74" i="3" s="1"/>
  <c r="G152" i="3"/>
  <c r="J152" i="3" s="1"/>
  <c r="AN135" i="17"/>
  <c r="AO135" i="17" s="1"/>
  <c r="D142" i="3"/>
  <c r="G142" i="3" s="1"/>
  <c r="J142" i="3" s="1"/>
  <c r="G46" i="3"/>
  <c r="J46" i="3" s="1"/>
  <c r="G128" i="3"/>
  <c r="J128" i="3" s="1"/>
  <c r="AN87" i="17"/>
  <c r="AO87" i="17" s="1"/>
  <c r="D93" i="3"/>
  <c r="G158" i="3"/>
  <c r="J158" i="3" s="1"/>
  <c r="F144" i="3"/>
  <c r="I144" i="3" s="1"/>
  <c r="G76" i="3"/>
  <c r="J76" i="3" s="1"/>
  <c r="G27" i="3"/>
  <c r="J27" i="3" s="1"/>
  <c r="G18" i="3"/>
  <c r="J18" i="3" s="1"/>
  <c r="G118" i="3"/>
  <c r="J118" i="3" s="1"/>
  <c r="AL42" i="17"/>
  <c r="AM42" i="17" s="1"/>
  <c r="AL133" i="17"/>
  <c r="AM133" i="17" s="1"/>
  <c r="AT32" i="17"/>
  <c r="AU32" i="17" s="1"/>
  <c r="AL34" i="17"/>
  <c r="AM34" i="17" s="1"/>
  <c r="AL111" i="17"/>
  <c r="AM111" i="17" s="1"/>
  <c r="AT21" i="17"/>
  <c r="AU21" i="17" s="1"/>
  <c r="AN96" i="17"/>
  <c r="AO96" i="17" s="1"/>
  <c r="AN110" i="17"/>
  <c r="AO110" i="17" s="1"/>
  <c r="AV129" i="17"/>
  <c r="AW129" i="17" s="1"/>
  <c r="AN35" i="17"/>
  <c r="AO35" i="17" s="1"/>
  <c r="AV114" i="17"/>
  <c r="AW114" i="17" s="1"/>
  <c r="AL54" i="17"/>
  <c r="AM54" i="17" s="1"/>
  <c r="AT107" i="17"/>
  <c r="AU107" i="17" s="1"/>
  <c r="AL100" i="17"/>
  <c r="AM100" i="17" s="1"/>
  <c r="AN103" i="17"/>
  <c r="AO103" i="17" s="1"/>
  <c r="AT50" i="17"/>
  <c r="AU50" i="17" s="1"/>
  <c r="AN111" i="17"/>
  <c r="AO111" i="17" s="1"/>
  <c r="AT73" i="18"/>
  <c r="AU73" i="18" s="1"/>
  <c r="AN41" i="18"/>
  <c r="AO41" i="18" s="1"/>
  <c r="AN150" i="18"/>
  <c r="AO150" i="18" s="1"/>
  <c r="AT74" i="18"/>
  <c r="AU74" i="18" s="1"/>
  <c r="AV109" i="18"/>
  <c r="AW109" i="18" s="1"/>
  <c r="AN129" i="18"/>
  <c r="AO129" i="18" s="1"/>
  <c r="AT78" i="18"/>
  <c r="AU78" i="18" s="1"/>
  <c r="AN82" i="18"/>
  <c r="AO82" i="18" s="1"/>
  <c r="AT43" i="18"/>
  <c r="AU43" i="18" s="1"/>
  <c r="AD69" i="18"/>
  <c r="AE69" i="18" s="1"/>
  <c r="AL11" i="18"/>
  <c r="AM11" i="18" s="1"/>
  <c r="AL43" i="18"/>
  <c r="AM43" i="18" s="1"/>
  <c r="AV8" i="18"/>
  <c r="AW8" i="18" s="1"/>
  <c r="AN38" i="18"/>
  <c r="AO38" i="18" s="1"/>
  <c r="AN154" i="18"/>
  <c r="AO154" i="18" s="1"/>
  <c r="AT44" i="18"/>
  <c r="AU44" i="18" s="1"/>
  <c r="AL116" i="18"/>
  <c r="AM116" i="18" s="1"/>
  <c r="AL32" i="18"/>
  <c r="AM32" i="18" s="1"/>
  <c r="AL9" i="18"/>
  <c r="AM9" i="18" s="1"/>
  <c r="AV77" i="18"/>
  <c r="AW77" i="18" s="1"/>
  <c r="AV96" i="18"/>
  <c r="AW96" i="18" s="1"/>
  <c r="AT94" i="18"/>
  <c r="AU94" i="18" s="1"/>
  <c r="AL142" i="18"/>
  <c r="AM142" i="18" s="1"/>
  <c r="AV129" i="18"/>
  <c r="AW129" i="18" s="1"/>
  <c r="AT108" i="18"/>
  <c r="AU108" i="18" s="1"/>
  <c r="AT65" i="18"/>
  <c r="AU65" i="18" s="1"/>
  <c r="AL135" i="18"/>
  <c r="AM135" i="18" s="1"/>
  <c r="AN51" i="18"/>
  <c r="AO51" i="18" s="1"/>
  <c r="AV101" i="18"/>
  <c r="AW101" i="18" s="1"/>
  <c r="AN127" i="18"/>
  <c r="AO127" i="18" s="1"/>
  <c r="AL24" i="18"/>
  <c r="AM24" i="18" s="1"/>
  <c r="AV59" i="18"/>
  <c r="AW59" i="18" s="1"/>
  <c r="AV32" i="18"/>
  <c r="AW32" i="18" s="1"/>
  <c r="AT82" i="18"/>
  <c r="AU82" i="18" s="1"/>
  <c r="AT114" i="18"/>
  <c r="AU114" i="18" s="1"/>
  <c r="AV123" i="18"/>
  <c r="AW123" i="18" s="1"/>
  <c r="AN98" i="18"/>
  <c r="AO98" i="18" s="1"/>
  <c r="AL36" i="18"/>
  <c r="AM36" i="18" s="1"/>
  <c r="AL136" i="18"/>
  <c r="AM136" i="18" s="1"/>
  <c r="AL105" i="18"/>
  <c r="AM105" i="18" s="1"/>
  <c r="AT107" i="18"/>
  <c r="AU107" i="18" s="1"/>
  <c r="AL143" i="18"/>
  <c r="AM143" i="18" s="1"/>
  <c r="AL49" i="18"/>
  <c r="AM49" i="18" s="1"/>
  <c r="AT153" i="18"/>
  <c r="AU153" i="18" s="1"/>
  <c r="AV49" i="18"/>
  <c r="AW49" i="18" s="1"/>
  <c r="AN105" i="18"/>
  <c r="AO105" i="18" s="1"/>
  <c r="AT61" i="18"/>
  <c r="AU61" i="18" s="1"/>
  <c r="AF98" i="18"/>
  <c r="AG98" i="18" s="1"/>
  <c r="AD142" i="18"/>
  <c r="AE142" i="18" s="1"/>
  <c r="AN130" i="18"/>
  <c r="AO130" i="18" s="1"/>
  <c r="AV71" i="18"/>
  <c r="AW71" i="18" s="1"/>
  <c r="AV125" i="18"/>
  <c r="AW125" i="18" s="1"/>
  <c r="AL82" i="18"/>
  <c r="AM82" i="18" s="1"/>
  <c r="AT122" i="18"/>
  <c r="AU122" i="18" s="1"/>
  <c r="AL75" i="18"/>
  <c r="AM75" i="18" s="1"/>
  <c r="AV15" i="18"/>
  <c r="AW15" i="18" s="1"/>
  <c r="AV112" i="18"/>
  <c r="AW112" i="18" s="1"/>
  <c r="AN47" i="18"/>
  <c r="AO47" i="18" s="1"/>
  <c r="AN99" i="18"/>
  <c r="AO99" i="18" s="1"/>
  <c r="AV73" i="18"/>
  <c r="AW73" i="18" s="1"/>
  <c r="AT37" i="18"/>
  <c r="AU37" i="18" s="1"/>
  <c r="AT145" i="18"/>
  <c r="AU145" i="18" s="1"/>
  <c r="AL30" i="18"/>
  <c r="AM30" i="18" s="1"/>
  <c r="AL57" i="18"/>
  <c r="AM57" i="18" s="1"/>
  <c r="AL10" i="18"/>
  <c r="AM10" i="18" s="1"/>
  <c r="AV47" i="18"/>
  <c r="AW47" i="18" s="1"/>
  <c r="AL154" i="18"/>
  <c r="AM154" i="18" s="1"/>
  <c r="AN147" i="18"/>
  <c r="AO147" i="18" s="1"/>
  <c r="AL127" i="18"/>
  <c r="AM127" i="18" s="1"/>
  <c r="AV124" i="18"/>
  <c r="AW124" i="18" s="1"/>
  <c r="AN118" i="18"/>
  <c r="AO118" i="18" s="1"/>
  <c r="AL125" i="18"/>
  <c r="AM125" i="18" s="1"/>
  <c r="AN148" i="18"/>
  <c r="AO148" i="18" s="1"/>
  <c r="AV147" i="18"/>
  <c r="AW147" i="18" s="1"/>
  <c r="AN81" i="18"/>
  <c r="AO81" i="18" s="1"/>
  <c r="AN119" i="18"/>
  <c r="AO119" i="18" s="1"/>
  <c r="AL38" i="18"/>
  <c r="AM38" i="18" s="1"/>
  <c r="AL153" i="18"/>
  <c r="AM153" i="18" s="1"/>
  <c r="AL114" i="18"/>
  <c r="AM114" i="18" s="1"/>
  <c r="AN20" i="18"/>
  <c r="AO20" i="18" s="1"/>
  <c r="AL35" i="18"/>
  <c r="AM35" i="18" s="1"/>
  <c r="AN70" i="18"/>
  <c r="AO70" i="18" s="1"/>
  <c r="AL131" i="18"/>
  <c r="AM131" i="18" s="1"/>
  <c r="AT34" i="18"/>
  <c r="AU34" i="18" s="1"/>
  <c r="AV142" i="18"/>
  <c r="AW142" i="18" s="1"/>
  <c r="AV151" i="18"/>
  <c r="AW151" i="18" s="1"/>
  <c r="AT93" i="18"/>
  <c r="AU93" i="18" s="1"/>
  <c r="AV58" i="18"/>
  <c r="AW58" i="18" s="1"/>
  <c r="AL88" i="18"/>
  <c r="AM88" i="18" s="1"/>
  <c r="AL65" i="18"/>
  <c r="AM65" i="18" s="1"/>
  <c r="AT7" i="18"/>
  <c r="AV82" i="18"/>
  <c r="AW82" i="18" s="1"/>
  <c r="AN137" i="18"/>
  <c r="AO137" i="18" s="1"/>
  <c r="AL8" i="18"/>
  <c r="AM8" i="18" s="1"/>
  <c r="W7" i="18"/>
  <c r="AD95" i="18"/>
  <c r="AE95" i="18" s="1"/>
  <c r="AD94" i="18"/>
  <c r="AE94" i="18" s="1"/>
  <c r="AL13" i="18"/>
  <c r="AM13" i="18" s="1"/>
  <c r="AN65" i="18"/>
  <c r="AO65" i="18" s="1"/>
  <c r="AN17" i="18"/>
  <c r="AO17" i="18" s="1"/>
  <c r="AT55" i="18"/>
  <c r="AU55" i="18" s="1"/>
  <c r="AN145" i="18"/>
  <c r="AO145" i="18" s="1"/>
  <c r="AL22" i="18"/>
  <c r="AM22" i="18" s="1"/>
  <c r="AD49" i="18"/>
  <c r="AE49" i="18" s="1"/>
  <c r="AN22" i="18"/>
  <c r="AO22" i="18" s="1"/>
  <c r="AV128" i="18"/>
  <c r="AW128" i="18" s="1"/>
  <c r="AL83" i="18"/>
  <c r="AM83" i="18" s="1"/>
  <c r="AN16" i="18"/>
  <c r="AO16" i="18" s="1"/>
  <c r="Z6" i="18"/>
  <c r="AV7" i="18" s="1"/>
  <c r="AW7" i="18" s="1"/>
  <c r="AD153" i="18"/>
  <c r="AE153" i="18" s="1"/>
  <c r="AV106" i="18"/>
  <c r="AW106" i="18" s="1"/>
  <c r="AN151" i="18"/>
  <c r="AO151" i="18" s="1"/>
  <c r="S7" i="18"/>
  <c r="AN23" i="18"/>
  <c r="AO23" i="18" s="1"/>
  <c r="AL85" i="18"/>
  <c r="AM85" i="18" s="1"/>
  <c r="AF49" i="18"/>
  <c r="AG49" i="18" s="1"/>
  <c r="AL31" i="18"/>
  <c r="AM31" i="18" s="1"/>
  <c r="AN43" i="18"/>
  <c r="AO43" i="18" s="1"/>
  <c r="AT142" i="18"/>
  <c r="AU142" i="18" s="1"/>
  <c r="AT46" i="18"/>
  <c r="AU46" i="18" s="1"/>
  <c r="AT102" i="18"/>
  <c r="AU102" i="18" s="1"/>
  <c r="AT131" i="18"/>
  <c r="AU131" i="18" s="1"/>
  <c r="AV24" i="18"/>
  <c r="AW24" i="18" s="1"/>
  <c r="AV117" i="18"/>
  <c r="AW117" i="18" s="1"/>
  <c r="AV72" i="18"/>
  <c r="AW72" i="18" s="1"/>
  <c r="AF128" i="18"/>
  <c r="AG128" i="18" s="1"/>
  <c r="AF138" i="18"/>
  <c r="AG138" i="18" s="1"/>
  <c r="AN71" i="18"/>
  <c r="AO71" i="18" s="1"/>
  <c r="AN46" i="18"/>
  <c r="AO46" i="18" s="1"/>
  <c r="AN131" i="18"/>
  <c r="AO131" i="18" s="1"/>
  <c r="AN8" i="18"/>
  <c r="AO8" i="18" s="1"/>
  <c r="AT132" i="18"/>
  <c r="AU132" i="18" s="1"/>
  <c r="AL59" i="18"/>
  <c r="AM59" i="18" s="1"/>
  <c r="AF65" i="18"/>
  <c r="AG65" i="18" s="1"/>
  <c r="AV120" i="18"/>
  <c r="AW120" i="18" s="1"/>
  <c r="AN123" i="18"/>
  <c r="AO123" i="18" s="1"/>
  <c r="AF124" i="18"/>
  <c r="AG124" i="18" s="1"/>
  <c r="AN35" i="18"/>
  <c r="AO35" i="18" s="1"/>
  <c r="AT111" i="18"/>
  <c r="AU111" i="18" s="1"/>
  <c r="AT47" i="18"/>
  <c r="AU47" i="18" s="1"/>
  <c r="AV85" i="18"/>
  <c r="AW85" i="18" s="1"/>
  <c r="AV65" i="18"/>
  <c r="AW65" i="18" s="1"/>
  <c r="AN107" i="18"/>
  <c r="AO107" i="18" s="1"/>
  <c r="AL144" i="18"/>
  <c r="AM144" i="18" s="1"/>
  <c r="AF8" i="18"/>
  <c r="AG8" i="18" s="1"/>
  <c r="AT81" i="18"/>
  <c r="AU81" i="18" s="1"/>
  <c r="AF71" i="18"/>
  <c r="AG71" i="18" s="1"/>
  <c r="AT123" i="18"/>
  <c r="AU123" i="18" s="1"/>
  <c r="AF18" i="18"/>
  <c r="AG18" i="18" s="1"/>
  <c r="AV80" i="18"/>
  <c r="AW80" i="18" s="1"/>
  <c r="AN138" i="18"/>
  <c r="AO138" i="18" s="1"/>
  <c r="AL103" i="18"/>
  <c r="AM103" i="18" s="1"/>
  <c r="AN124" i="18"/>
  <c r="AO124" i="18" s="1"/>
  <c r="AV97" i="18"/>
  <c r="AW97" i="18" s="1"/>
  <c r="AF147" i="18"/>
  <c r="AG147" i="18" s="1"/>
  <c r="AD44" i="18"/>
  <c r="AE44" i="18" s="1"/>
  <c r="AL28" i="18"/>
  <c r="AM28" i="18" s="1"/>
  <c r="AV90" i="18"/>
  <c r="AW90" i="18" s="1"/>
  <c r="AV88" i="18"/>
  <c r="AW88" i="18" s="1"/>
  <c r="AT30" i="18"/>
  <c r="AU30" i="18" s="1"/>
  <c r="AT98" i="18"/>
  <c r="AU98" i="18" s="1"/>
  <c r="AN12" i="18"/>
  <c r="AO12" i="18" s="1"/>
  <c r="AT87" i="18"/>
  <c r="AU87" i="18" s="1"/>
  <c r="AV145" i="18"/>
  <c r="AW145" i="18" s="1"/>
  <c r="AV27" i="18"/>
  <c r="AW27" i="18" s="1"/>
  <c r="AV144" i="18"/>
  <c r="AW144" i="18" s="1"/>
  <c r="AV37" i="18"/>
  <c r="AW37" i="18" s="1"/>
  <c r="AT14" i="18"/>
  <c r="AU14" i="18" s="1"/>
  <c r="AN91" i="18"/>
  <c r="AO91" i="18" s="1"/>
  <c r="AL147" i="18"/>
  <c r="AM147" i="18" s="1"/>
  <c r="AT39" i="18"/>
  <c r="AU39" i="18" s="1"/>
  <c r="AL102" i="18"/>
  <c r="AM102" i="18" s="1"/>
  <c r="AL99" i="18"/>
  <c r="AM99" i="18" s="1"/>
  <c r="AN40" i="18"/>
  <c r="AO40" i="18" s="1"/>
  <c r="AV74" i="18"/>
  <c r="AW74" i="18" s="1"/>
  <c r="AN15" i="18"/>
  <c r="AO15" i="18" s="1"/>
  <c r="AL66" i="18"/>
  <c r="AM66" i="18" s="1"/>
  <c r="AL15" i="18"/>
  <c r="AM15" i="18" s="1"/>
  <c r="AV52" i="18"/>
  <c r="AW52" i="18" s="1"/>
  <c r="AL108" i="18"/>
  <c r="AM108" i="18" s="1"/>
  <c r="AF28" i="18"/>
  <c r="AG28" i="18" s="1"/>
  <c r="AF94" i="18"/>
  <c r="AG94" i="18" s="1"/>
  <c r="AV40" i="18"/>
  <c r="AW40" i="18" s="1"/>
  <c r="AL122" i="18"/>
  <c r="AM122" i="18" s="1"/>
  <c r="AV119" i="18"/>
  <c r="AW119" i="18" s="1"/>
  <c r="AN75" i="18"/>
  <c r="AO75" i="18" s="1"/>
  <c r="AT9" i="18"/>
  <c r="AU9" i="18" s="1"/>
  <c r="AT110" i="18"/>
  <c r="AU110" i="18" s="1"/>
  <c r="AT117" i="18"/>
  <c r="AU117" i="18" s="1"/>
  <c r="AL71" i="18"/>
  <c r="AM71" i="18" s="1"/>
  <c r="AL33" i="18"/>
  <c r="AM33" i="18" s="1"/>
  <c r="AL148" i="18"/>
  <c r="AM148" i="18" s="1"/>
  <c r="AT36" i="18"/>
  <c r="AU36" i="18" s="1"/>
  <c r="AT135" i="18"/>
  <c r="AU135" i="18" s="1"/>
  <c r="AN113" i="18"/>
  <c r="AO113" i="18" s="1"/>
  <c r="AN142" i="18"/>
  <c r="AO142" i="18" s="1"/>
  <c r="AT66" i="18"/>
  <c r="AU66" i="18" s="1"/>
  <c r="AT130" i="18"/>
  <c r="AU130" i="18" s="1"/>
  <c r="AT24" i="18"/>
  <c r="AU24" i="18" s="1"/>
  <c r="AV14" i="18"/>
  <c r="AW14" i="18" s="1"/>
  <c r="AV138" i="18"/>
  <c r="AW138" i="18" s="1"/>
  <c r="AL73" i="18"/>
  <c r="AM73" i="18" s="1"/>
  <c r="AL29" i="18"/>
  <c r="AM29" i="18" s="1"/>
  <c r="AV29" i="18"/>
  <c r="AW29" i="18" s="1"/>
  <c r="AN121" i="18"/>
  <c r="AO121" i="18" s="1"/>
  <c r="AN29" i="18"/>
  <c r="AO29" i="18" s="1"/>
  <c r="AL14" i="18"/>
  <c r="AM14" i="18" s="1"/>
  <c r="AT50" i="18"/>
  <c r="AU50" i="18" s="1"/>
  <c r="AV135" i="18"/>
  <c r="AW135" i="18" s="1"/>
  <c r="AD114" i="18"/>
  <c r="AE114" i="18" s="1"/>
  <c r="AV35" i="18"/>
  <c r="AW35" i="18" s="1"/>
  <c r="AN21" i="18"/>
  <c r="AO21" i="18" s="1"/>
  <c r="AN59" i="18"/>
  <c r="AO59" i="18" s="1"/>
  <c r="AT31" i="18"/>
  <c r="AU31" i="18" s="1"/>
  <c r="AV92" i="18"/>
  <c r="AW92" i="18" s="1"/>
  <c r="AL53" i="18"/>
  <c r="AM53" i="18" s="1"/>
  <c r="AL81" i="18"/>
  <c r="AM81" i="18" s="1"/>
  <c r="AN50" i="18"/>
  <c r="AO50" i="18" s="1"/>
  <c r="AL20" i="18"/>
  <c r="AM20" i="18" s="1"/>
  <c r="AL23" i="18"/>
  <c r="AM23" i="18" s="1"/>
  <c r="AF145" i="18"/>
  <c r="AG145" i="18" s="1"/>
  <c r="AL115" i="18"/>
  <c r="AM115" i="18" s="1"/>
  <c r="AL61" i="18"/>
  <c r="AM61" i="18" s="1"/>
  <c r="AN101" i="18"/>
  <c r="AO101" i="18" s="1"/>
  <c r="AL133" i="18"/>
  <c r="AM133" i="18" s="1"/>
  <c r="AN73" i="18"/>
  <c r="AO73" i="18" s="1"/>
  <c r="AT41" i="18"/>
  <c r="AU41" i="18" s="1"/>
  <c r="AN24" i="18"/>
  <c r="AO24" i="18" s="1"/>
  <c r="AT106" i="18"/>
  <c r="AU106" i="18" s="1"/>
  <c r="AL84" i="18"/>
  <c r="AM84" i="18" s="1"/>
  <c r="AL76" i="18"/>
  <c r="AM76" i="18" s="1"/>
  <c r="AN19" i="18"/>
  <c r="AO19" i="18" s="1"/>
  <c r="AT58" i="18"/>
  <c r="AU58" i="18" s="1"/>
  <c r="AL97" i="18"/>
  <c r="AM97" i="18" s="1"/>
  <c r="AV93" i="18"/>
  <c r="AW93" i="18" s="1"/>
  <c r="AT15" i="18"/>
  <c r="AU15" i="18" s="1"/>
  <c r="AV130" i="18"/>
  <c r="AW130" i="18" s="1"/>
  <c r="AV107" i="18"/>
  <c r="AW107" i="18" s="1"/>
  <c r="AV21" i="18"/>
  <c r="AW21" i="18" s="1"/>
  <c r="AT19" i="18"/>
  <c r="AU19" i="18" s="1"/>
  <c r="AT133" i="18"/>
  <c r="AU133" i="18" s="1"/>
  <c r="AN97" i="18"/>
  <c r="AO97" i="18" s="1"/>
  <c r="AL40" i="18"/>
  <c r="AM40" i="18" s="1"/>
  <c r="AL39" i="18"/>
  <c r="AM39" i="18" s="1"/>
  <c r="AN60" i="18"/>
  <c r="AO60" i="18" s="1"/>
  <c r="AV51" i="18"/>
  <c r="AW51" i="18" s="1"/>
  <c r="AV36" i="18"/>
  <c r="AW36" i="18" s="1"/>
  <c r="AN56" i="18"/>
  <c r="AO56" i="18" s="1"/>
  <c r="AL118" i="18"/>
  <c r="AM118" i="18" s="1"/>
  <c r="AV108" i="18"/>
  <c r="AW108" i="18" s="1"/>
  <c r="AL106" i="18"/>
  <c r="AM106" i="18" s="1"/>
  <c r="AN87" i="18"/>
  <c r="AO87" i="18" s="1"/>
  <c r="AF123" i="18"/>
  <c r="AG123" i="18" s="1"/>
  <c r="AN78" i="18"/>
  <c r="AO78" i="18" s="1"/>
  <c r="AV91" i="18"/>
  <c r="AW91" i="18" s="1"/>
  <c r="AV28" i="18"/>
  <c r="AW28" i="18" s="1"/>
  <c r="AN83" i="18"/>
  <c r="AO83" i="18" s="1"/>
  <c r="AT97" i="18"/>
  <c r="AU97" i="18" s="1"/>
  <c r="AN66" i="18"/>
  <c r="AO66" i="18" s="1"/>
  <c r="AL146" i="18"/>
  <c r="AM146" i="18" s="1"/>
  <c r="AN67" i="18"/>
  <c r="AO67" i="18" s="1"/>
  <c r="AN48" i="18"/>
  <c r="AO48" i="18" s="1"/>
  <c r="AV87" i="18"/>
  <c r="AW87" i="18" s="1"/>
  <c r="AV48" i="18"/>
  <c r="AW48" i="18" s="1"/>
  <c r="AT38" i="18"/>
  <c r="AU38" i="18" s="1"/>
  <c r="AV153" i="18"/>
  <c r="AW153" i="18" s="1"/>
  <c r="AN86" i="18"/>
  <c r="AO86" i="18" s="1"/>
  <c r="AL123" i="18"/>
  <c r="AM123" i="18" s="1"/>
  <c r="AF35" i="18"/>
  <c r="AG35" i="18" s="1"/>
  <c r="AF112" i="18"/>
  <c r="AG112" i="18" s="1"/>
  <c r="AT103" i="18"/>
  <c r="AU103" i="18" s="1"/>
  <c r="AT134" i="18"/>
  <c r="AU134" i="18" s="1"/>
  <c r="AL69" i="18"/>
  <c r="AM69" i="18" s="1"/>
  <c r="AT105" i="18"/>
  <c r="AU105" i="18" s="1"/>
  <c r="AV94" i="18"/>
  <c r="AW94" i="18" s="1"/>
  <c r="AN122" i="18"/>
  <c r="AO122" i="18" s="1"/>
  <c r="AN152" i="18"/>
  <c r="AO152" i="18" s="1"/>
  <c r="AL92" i="18"/>
  <c r="AM92" i="18" s="1"/>
  <c r="AD129" i="18"/>
  <c r="AE129" i="18" s="1"/>
  <c r="AL18" i="18"/>
  <c r="AM18" i="18" s="1"/>
  <c r="AV11" i="18"/>
  <c r="AW11" i="18" s="1"/>
  <c r="AT91" i="18"/>
  <c r="AU91" i="18" s="1"/>
  <c r="AD123" i="18"/>
  <c r="AE123" i="18" s="1"/>
  <c r="AV70" i="18"/>
  <c r="AW70" i="18" s="1"/>
  <c r="AT42" i="18"/>
  <c r="AU42" i="18" s="1"/>
  <c r="AD10" i="18"/>
  <c r="AE10" i="18" s="1"/>
  <c r="AV13" i="18"/>
  <c r="AW13" i="18" s="1"/>
  <c r="AL145" i="18"/>
  <c r="AM145" i="18" s="1"/>
  <c r="AL52" i="18"/>
  <c r="AM52" i="18" s="1"/>
  <c r="AD90" i="18"/>
  <c r="AE90" i="18" s="1"/>
  <c r="AL132" i="18"/>
  <c r="AM132" i="18" s="1"/>
  <c r="AV39" i="18"/>
  <c r="AW39" i="18" s="1"/>
  <c r="AD81" i="18"/>
  <c r="AE81" i="18" s="1"/>
  <c r="AD80" i="18"/>
  <c r="AE80" i="18" s="1"/>
  <c r="AL34" i="18"/>
  <c r="AM34" i="18" s="1"/>
  <c r="AV55" i="18"/>
  <c r="AW55" i="18" s="1"/>
  <c r="AV86" i="18"/>
  <c r="AW86" i="18" s="1"/>
  <c r="AT12" i="18"/>
  <c r="AU12" i="18" s="1"/>
  <c r="AT75" i="18"/>
  <c r="AU75" i="18" s="1"/>
  <c r="AN14" i="18"/>
  <c r="AO14" i="18" s="1"/>
  <c r="AV64" i="18"/>
  <c r="AW64" i="18" s="1"/>
  <c r="AN92" i="18"/>
  <c r="AO92" i="18" s="1"/>
  <c r="AN100" i="18"/>
  <c r="AO100" i="18" s="1"/>
  <c r="AV69" i="18"/>
  <c r="AW69" i="18" s="1"/>
  <c r="AL101" i="18"/>
  <c r="AM101" i="18" s="1"/>
  <c r="AL87" i="18"/>
  <c r="AM87" i="18" s="1"/>
  <c r="AV66" i="18"/>
  <c r="AW66" i="18" s="1"/>
  <c r="AT60" i="18"/>
  <c r="AU60" i="18" s="1"/>
  <c r="AN128" i="18"/>
  <c r="AO128" i="18" s="1"/>
  <c r="AN146" i="18"/>
  <c r="AO146" i="18" s="1"/>
  <c r="AT148" i="18"/>
  <c r="AU148" i="18" s="1"/>
  <c r="AL89" i="18"/>
  <c r="AM89" i="18" s="1"/>
  <c r="AL21" i="18"/>
  <c r="AM21" i="18" s="1"/>
  <c r="AT67" i="18"/>
  <c r="AU67" i="18" s="1"/>
  <c r="AV44" i="18"/>
  <c r="AW44" i="18" s="1"/>
  <c r="AV31" i="18"/>
  <c r="AW31" i="18" s="1"/>
  <c r="AV46" i="18"/>
  <c r="AW46" i="18" s="1"/>
  <c r="AT113" i="18"/>
  <c r="AU113" i="18" s="1"/>
  <c r="AL72" i="18"/>
  <c r="AM72" i="18" s="1"/>
  <c r="AN32" i="18"/>
  <c r="AO32" i="18" s="1"/>
  <c r="AD146" i="18"/>
  <c r="AE146" i="18" s="1"/>
  <c r="AD34" i="18"/>
  <c r="AE34" i="18" s="1"/>
  <c r="AD60" i="18"/>
  <c r="AE60" i="18" s="1"/>
  <c r="AT59" i="18"/>
  <c r="AU59" i="18" s="1"/>
  <c r="AV103" i="18"/>
  <c r="AW103" i="18" s="1"/>
  <c r="AL37" i="18"/>
  <c r="AM37" i="18" s="1"/>
  <c r="AT118" i="18"/>
  <c r="AU118" i="18" s="1"/>
  <c r="AT138" i="18"/>
  <c r="AU138" i="18" s="1"/>
  <c r="AF91" i="18"/>
  <c r="AG91" i="18" s="1"/>
  <c r="AF92" i="18"/>
  <c r="AG92" i="18" s="1"/>
  <c r="AT146" i="18"/>
  <c r="AU146" i="18" s="1"/>
  <c r="AT86" i="18"/>
  <c r="AU86" i="18" s="1"/>
  <c r="AL149" i="18"/>
  <c r="AM149" i="18" s="1"/>
  <c r="AT150" i="18"/>
  <c r="AU150" i="18" s="1"/>
  <c r="AV60" i="18"/>
  <c r="AW60" i="18" s="1"/>
  <c r="AN139" i="18"/>
  <c r="AO139" i="18" s="1"/>
  <c r="AT16" i="18"/>
  <c r="AU16" i="18" s="1"/>
  <c r="AV61" i="18"/>
  <c r="AW61" i="18" s="1"/>
  <c r="AV9" i="18"/>
  <c r="AW9" i="18" s="1"/>
  <c r="AT139" i="18"/>
  <c r="AU139" i="18" s="1"/>
  <c r="AV38" i="18"/>
  <c r="AW38" i="18" s="1"/>
  <c r="AN126" i="18"/>
  <c r="AO126" i="18" s="1"/>
  <c r="AL104" i="18"/>
  <c r="AM104" i="18" s="1"/>
  <c r="AL98" i="18"/>
  <c r="AM98" i="18" s="1"/>
  <c r="AT129" i="18"/>
  <c r="AU129" i="18" s="1"/>
  <c r="AN103" i="18"/>
  <c r="AO103" i="18" s="1"/>
  <c r="AN49" i="18"/>
  <c r="AO49" i="18" s="1"/>
  <c r="AN104" i="18"/>
  <c r="AO104" i="18" s="1"/>
  <c r="AN77" i="18"/>
  <c r="AO77" i="18" s="1"/>
  <c r="AN76" i="18"/>
  <c r="AO76" i="18" s="1"/>
  <c r="AT57" i="18"/>
  <c r="AU57" i="18" s="1"/>
  <c r="AT56" i="18"/>
  <c r="AU56" i="18" s="1"/>
  <c r="AL47" i="18"/>
  <c r="AM47" i="18" s="1"/>
  <c r="AL48" i="18"/>
  <c r="AM48" i="18" s="1"/>
  <c r="AV33" i="18"/>
  <c r="AW33" i="18" s="1"/>
  <c r="AV34" i="18"/>
  <c r="AW34" i="18" s="1"/>
  <c r="AT84" i="18"/>
  <c r="AU84" i="18" s="1"/>
  <c r="AT85" i="18"/>
  <c r="AU85" i="18" s="1"/>
  <c r="AV102" i="18"/>
  <c r="AW102" i="18" s="1"/>
  <c r="AD91" i="18"/>
  <c r="AE91" i="18" s="1"/>
  <c r="AD92" i="18"/>
  <c r="AE92" i="18" s="1"/>
  <c r="AN57" i="18"/>
  <c r="AO57" i="18" s="1"/>
  <c r="AT127" i="18"/>
  <c r="AU127" i="18" s="1"/>
  <c r="AT128" i="18"/>
  <c r="AU128" i="18" s="1"/>
  <c r="AT63" i="18"/>
  <c r="AU63" i="18" s="1"/>
  <c r="AT64" i="18"/>
  <c r="AU64" i="18" s="1"/>
  <c r="AL109" i="18"/>
  <c r="AM109" i="18" s="1"/>
  <c r="AV99" i="18"/>
  <c r="AW99" i="18" s="1"/>
  <c r="AV100" i="18"/>
  <c r="AW100" i="18" s="1"/>
  <c r="AN94" i="18"/>
  <c r="AO94" i="18" s="1"/>
  <c r="AN93" i="18"/>
  <c r="AO93" i="18" s="1"/>
  <c r="AV78" i="18"/>
  <c r="AW78" i="18" s="1"/>
  <c r="AV79" i="18"/>
  <c r="AW79" i="18" s="1"/>
  <c r="AT125" i="18"/>
  <c r="AU125" i="18" s="1"/>
  <c r="AT124" i="18"/>
  <c r="AU124" i="18" s="1"/>
  <c r="AV22" i="18"/>
  <c r="AW22" i="18" s="1"/>
  <c r="AV23" i="18"/>
  <c r="AW23" i="18" s="1"/>
  <c r="AL67" i="18"/>
  <c r="AM67" i="18" s="1"/>
  <c r="AL68" i="18"/>
  <c r="AM68" i="18" s="1"/>
  <c r="AV89" i="18"/>
  <c r="AW89" i="18" s="1"/>
  <c r="AT76" i="18"/>
  <c r="AU76" i="18" s="1"/>
  <c r="AT77" i="18"/>
  <c r="AU77" i="18" s="1"/>
  <c r="AF139" i="18"/>
  <c r="AG139" i="18" s="1"/>
  <c r="AF140" i="18"/>
  <c r="AG140" i="18" s="1"/>
  <c r="AT8" i="18"/>
  <c r="AU8" i="18" s="1"/>
  <c r="AL93" i="18"/>
  <c r="AM93" i="18" s="1"/>
  <c r="AN133" i="18"/>
  <c r="AO133" i="18" s="1"/>
  <c r="AN132" i="18"/>
  <c r="AO132" i="18" s="1"/>
  <c r="AN68" i="18"/>
  <c r="AO68" i="18" s="1"/>
  <c r="AN69" i="18"/>
  <c r="AO69" i="18" s="1"/>
  <c r="AL91" i="18"/>
  <c r="AM91" i="18" s="1"/>
  <c r="AT149" i="18"/>
  <c r="AU149" i="18" s="1"/>
  <c r="AT112" i="18"/>
  <c r="AU112" i="18" s="1"/>
  <c r="AV148" i="18"/>
  <c r="AW148" i="18" s="1"/>
  <c r="AL151" i="18"/>
  <c r="AM151" i="18" s="1"/>
  <c r="AL152" i="18"/>
  <c r="AM152" i="18" s="1"/>
  <c r="AV25" i="18"/>
  <c r="AW25" i="18" s="1"/>
  <c r="AV26" i="18"/>
  <c r="AW26" i="18" s="1"/>
  <c r="AN153" i="18"/>
  <c r="AO153" i="18" s="1"/>
  <c r="AV10" i="18"/>
  <c r="AW10" i="18" s="1"/>
  <c r="AV139" i="18"/>
  <c r="AW139" i="18" s="1"/>
  <c r="AV140" i="18"/>
  <c r="AW140" i="18" s="1"/>
  <c r="AN13" i="18"/>
  <c r="AO13" i="18" s="1"/>
  <c r="AL19" i="18"/>
  <c r="AM19" i="18" s="1"/>
  <c r="AN140" i="18"/>
  <c r="AO140" i="18" s="1"/>
  <c r="AN141" i="18"/>
  <c r="AO141" i="18" s="1"/>
  <c r="AN84" i="18"/>
  <c r="AO84" i="18" s="1"/>
  <c r="AN85" i="18"/>
  <c r="AO85" i="18" s="1"/>
  <c r="AL77" i="18"/>
  <c r="AM77" i="18" s="1"/>
  <c r="AL78" i="18"/>
  <c r="AM78" i="18" s="1"/>
  <c r="AT119" i="18"/>
  <c r="AU119" i="18" s="1"/>
  <c r="AV131" i="18"/>
  <c r="AW131" i="18" s="1"/>
  <c r="AV132" i="18"/>
  <c r="AW132" i="18" s="1"/>
  <c r="AV127" i="18"/>
  <c r="AW127" i="18" s="1"/>
  <c r="AV126" i="18"/>
  <c r="AW126" i="18" s="1"/>
  <c r="AT32" i="18"/>
  <c r="AU32" i="18" s="1"/>
  <c r="AT33" i="18"/>
  <c r="AU33" i="18" s="1"/>
  <c r="AN33" i="18"/>
  <c r="AO33" i="18" s="1"/>
  <c r="AN34" i="18"/>
  <c r="AO34" i="18" s="1"/>
  <c r="AF108" i="18"/>
  <c r="AG108" i="18" s="1"/>
  <c r="AF107" i="18"/>
  <c r="AG107" i="18" s="1"/>
  <c r="AF50" i="18"/>
  <c r="AG50" i="18" s="1"/>
  <c r="AF51" i="18"/>
  <c r="AG51" i="18" s="1"/>
  <c r="AT27" i="18"/>
  <c r="AU27" i="18" s="1"/>
  <c r="AT26" i="18"/>
  <c r="AU26" i="18" s="1"/>
  <c r="AT88" i="18"/>
  <c r="AU88" i="18" s="1"/>
  <c r="AT89" i="18"/>
  <c r="AU89" i="18" s="1"/>
  <c r="AV98" i="18"/>
  <c r="AW98" i="18" s="1"/>
  <c r="AT17" i="18"/>
  <c r="AU17" i="18" s="1"/>
  <c r="AT18" i="18"/>
  <c r="AU18" i="18" s="1"/>
  <c r="AV143" i="18"/>
  <c r="AW143" i="18" s="1"/>
  <c r="AT99" i="18"/>
  <c r="AU99" i="18" s="1"/>
  <c r="AT100" i="18"/>
  <c r="AU100" i="18" s="1"/>
  <c r="AN108" i="18"/>
  <c r="AO108" i="18" s="1"/>
  <c r="AN109" i="18"/>
  <c r="AO109" i="18" s="1"/>
  <c r="AN44" i="18"/>
  <c r="AO44" i="18" s="1"/>
  <c r="AN45" i="18"/>
  <c r="AO45" i="18" s="1"/>
  <c r="AL111" i="18"/>
  <c r="AM111" i="18" s="1"/>
  <c r="AL112" i="18"/>
  <c r="AM112" i="18" s="1"/>
  <c r="AN30" i="18"/>
  <c r="AO30" i="18" s="1"/>
  <c r="AN31" i="18"/>
  <c r="AO31" i="18" s="1"/>
  <c r="AL41" i="18"/>
  <c r="AM41" i="18" s="1"/>
  <c r="AL42" i="18"/>
  <c r="AM42" i="18" s="1"/>
  <c r="AL128" i="18"/>
  <c r="AM128" i="18" s="1"/>
  <c r="AV17" i="18"/>
  <c r="AW17" i="18" s="1"/>
  <c r="AV18" i="18"/>
  <c r="AW18" i="18" s="1"/>
  <c r="AL126" i="18"/>
  <c r="AM126" i="18" s="1"/>
  <c r="AN9" i="18"/>
  <c r="AO9" i="18" s="1"/>
  <c r="AN10" i="18"/>
  <c r="AO10" i="18" s="1"/>
  <c r="AF76" i="18"/>
  <c r="AG76" i="18" s="1"/>
  <c r="AF75" i="18"/>
  <c r="AG75" i="18" s="1"/>
  <c r="AT95" i="18"/>
  <c r="AU95" i="18" s="1"/>
  <c r="AT96" i="18"/>
  <c r="AU96" i="18" s="1"/>
  <c r="AL45" i="18"/>
  <c r="AM45" i="18" s="1"/>
  <c r="AL46" i="18"/>
  <c r="AM46" i="18" s="1"/>
  <c r="AT120" i="18"/>
  <c r="AU120" i="18" s="1"/>
  <c r="AT121" i="18"/>
  <c r="AU121" i="18" s="1"/>
  <c r="AN64" i="18"/>
  <c r="AO64" i="18" s="1"/>
  <c r="AN63" i="18"/>
  <c r="AO63" i="18" s="1"/>
  <c r="AL140" i="18"/>
  <c r="AM140" i="18" s="1"/>
  <c r="AD107" i="18"/>
  <c r="AE107" i="18" s="1"/>
  <c r="AV118" i="18"/>
  <c r="AW118" i="18" s="1"/>
  <c r="AV41" i="18"/>
  <c r="AW41" i="18" s="1"/>
  <c r="AV42" i="18"/>
  <c r="AW42" i="18" s="1"/>
  <c r="AV146" i="18"/>
  <c r="AW146" i="18" s="1"/>
  <c r="AN61" i="18"/>
  <c r="AO61" i="18" s="1"/>
  <c r="AN62" i="18"/>
  <c r="AO62" i="18" s="1"/>
  <c r="AN36" i="18"/>
  <c r="AO36" i="18" s="1"/>
  <c r="AN37" i="18"/>
  <c r="AO37" i="18" s="1"/>
  <c r="AV115" i="18"/>
  <c r="AW115" i="18" s="1"/>
  <c r="AV116" i="18"/>
  <c r="AW116" i="18" s="1"/>
  <c r="AT147" i="18"/>
  <c r="AU147" i="18" s="1"/>
  <c r="AN114" i="18"/>
  <c r="AO114" i="18" s="1"/>
  <c r="AN115" i="18"/>
  <c r="AO115" i="18" s="1"/>
  <c r="AV63" i="18"/>
  <c r="AW63" i="18" s="1"/>
  <c r="AV62" i="18"/>
  <c r="AW62" i="18" s="1"/>
  <c r="AL63" i="18"/>
  <c r="AM63" i="18" s="1"/>
  <c r="AL64" i="18"/>
  <c r="AM64" i="18" s="1"/>
  <c r="AN149" i="18"/>
  <c r="AO149" i="18" s="1"/>
  <c r="AT140" i="18"/>
  <c r="AU140" i="18" s="1"/>
  <c r="AT141" i="18"/>
  <c r="AU141" i="18" s="1"/>
  <c r="AN95" i="18"/>
  <c r="AO95" i="18" s="1"/>
  <c r="AN96" i="18"/>
  <c r="AO96" i="18" s="1"/>
  <c r="AT92" i="18"/>
  <c r="AU92" i="18" s="1"/>
  <c r="AL94" i="18"/>
  <c r="AM94" i="18" s="1"/>
  <c r="AL100" i="18"/>
  <c r="AM100" i="18" s="1"/>
  <c r="AF9" i="18"/>
  <c r="AF10" i="18"/>
  <c r="AG10" i="18" s="1"/>
  <c r="AT68" i="18"/>
  <c r="AU68" i="18" s="1"/>
  <c r="AT143" i="18"/>
  <c r="AU143" i="18" s="1"/>
  <c r="AT144" i="18"/>
  <c r="AU144" i="18" s="1"/>
  <c r="AT80" i="18"/>
  <c r="AU80" i="18" s="1"/>
  <c r="AT79" i="18"/>
  <c r="AU79" i="18" s="1"/>
  <c r="AL141" i="18"/>
  <c r="AM141" i="18" s="1"/>
  <c r="AT151" i="18"/>
  <c r="AU151" i="18" s="1"/>
  <c r="AT152" i="18"/>
  <c r="AU152" i="18" s="1"/>
  <c r="AV149" i="18"/>
  <c r="AW149" i="18" s="1"/>
  <c r="AV150" i="18"/>
  <c r="AW150" i="18" s="1"/>
  <c r="AL107" i="18"/>
  <c r="AM107" i="18" s="1"/>
  <c r="AV67" i="18"/>
  <c r="AW67" i="18" s="1"/>
  <c r="AV68" i="18"/>
  <c r="AW68" i="18" s="1"/>
  <c r="AV56" i="18"/>
  <c r="AW56" i="18" s="1"/>
  <c r="AV57" i="18"/>
  <c r="AW57" i="18" s="1"/>
  <c r="AL95" i="18"/>
  <c r="AM95" i="18" s="1"/>
  <c r="AL96" i="18"/>
  <c r="AM96" i="18" s="1"/>
  <c r="AL58" i="18"/>
  <c r="AM58" i="18" s="1"/>
  <c r="AN27" i="18"/>
  <c r="AO27" i="18" s="1"/>
  <c r="AN28" i="18"/>
  <c r="AO28" i="18" s="1"/>
  <c r="AT104" i="18"/>
  <c r="AU104" i="18" s="1"/>
  <c r="AV121" i="18"/>
  <c r="AW121" i="18" s="1"/>
  <c r="AV110" i="18"/>
  <c r="AW110" i="18" s="1"/>
  <c r="AV111" i="18"/>
  <c r="AW111" i="18" s="1"/>
  <c r="AT25" i="18"/>
  <c r="AU25" i="18" s="1"/>
  <c r="AT51" i="18"/>
  <c r="AU51" i="18" s="1"/>
  <c r="AF114" i="18"/>
  <c r="AG114" i="18" s="1"/>
  <c r="AL110" i="18"/>
  <c r="AM110" i="18" s="1"/>
  <c r="AN42" i="18"/>
  <c r="AO42" i="18" s="1"/>
  <c r="AL50" i="18"/>
  <c r="AM50" i="18" s="1"/>
  <c r="AT136" i="18"/>
  <c r="AU136" i="18" s="1"/>
  <c r="AT137" i="18"/>
  <c r="AU137" i="18" s="1"/>
  <c r="AN72" i="18"/>
  <c r="AO72" i="18" s="1"/>
  <c r="AV16" i="18"/>
  <c r="AW16" i="18" s="1"/>
  <c r="AN125" i="18"/>
  <c r="AO125" i="18" s="1"/>
  <c r="AN116" i="18"/>
  <c r="AO116" i="18" s="1"/>
  <c r="AN117" i="18"/>
  <c r="AO117" i="18" s="1"/>
  <c r="AN52" i="18"/>
  <c r="AO52" i="18" s="1"/>
  <c r="AN53" i="18"/>
  <c r="AO53" i="18" s="1"/>
  <c r="AV83" i="18"/>
  <c r="AW83" i="18" s="1"/>
  <c r="AV84" i="18"/>
  <c r="AW84" i="18" s="1"/>
  <c r="AV104" i="18"/>
  <c r="AW104" i="18" s="1"/>
  <c r="AV105" i="18"/>
  <c r="AW105" i="18" s="1"/>
  <c r="AN89" i="18"/>
  <c r="AO89" i="18" s="1"/>
  <c r="AN90" i="18"/>
  <c r="AO90" i="18" s="1"/>
  <c r="AT29" i="18"/>
  <c r="AU29" i="18" s="1"/>
  <c r="AT28" i="18"/>
  <c r="AU28" i="18" s="1"/>
  <c r="AN143" i="18"/>
  <c r="AO143" i="18" s="1"/>
  <c r="AN144" i="18"/>
  <c r="AO144" i="18" s="1"/>
  <c r="AL79" i="18"/>
  <c r="AM79" i="18" s="1"/>
  <c r="AL80" i="18"/>
  <c r="AM80" i="18" s="1"/>
  <c r="AL86" i="18"/>
  <c r="AM86" i="18" s="1"/>
  <c r="AT48" i="18"/>
  <c r="AU48" i="18" s="1"/>
  <c r="AT49" i="18"/>
  <c r="AU49" i="18" s="1"/>
  <c r="AN120" i="18"/>
  <c r="AO120" i="18" s="1"/>
  <c r="AV54" i="18"/>
  <c r="AW54" i="18" s="1"/>
  <c r="AN112" i="18"/>
  <c r="AO112" i="18" s="1"/>
  <c r="AN111" i="18"/>
  <c r="AO111" i="18" s="1"/>
  <c r="AN26" i="18"/>
  <c r="AO26" i="18" s="1"/>
  <c r="AT52" i="18"/>
  <c r="AU52" i="18" s="1"/>
  <c r="AV113" i="18"/>
  <c r="AW113" i="18" s="1"/>
  <c r="AV114" i="18"/>
  <c r="AW114" i="18" s="1"/>
  <c r="AV50" i="18"/>
  <c r="AW50" i="18" s="1"/>
  <c r="AN136" i="18"/>
  <c r="AO136" i="18" s="1"/>
  <c r="AV95" i="18"/>
  <c r="AW95" i="18" s="1"/>
  <c r="AF74" i="18"/>
  <c r="AG74" i="18" s="1"/>
  <c r="AF73" i="18"/>
  <c r="AG73" i="18" s="1"/>
  <c r="AT72" i="18"/>
  <c r="AU72" i="18" s="1"/>
  <c r="AN18" i="18"/>
  <c r="AO18" i="18" s="1"/>
  <c r="AL56" i="18"/>
  <c r="AM56" i="18" s="1"/>
  <c r="AU7" i="18"/>
  <c r="AV53" i="18"/>
  <c r="AW53" i="18" s="1"/>
  <c r="AT35" i="18"/>
  <c r="AU35" i="18" s="1"/>
  <c r="AL44" i="18"/>
  <c r="AM44" i="18" s="1"/>
  <c r="AN25" i="18"/>
  <c r="AO25" i="18" s="1"/>
  <c r="AT115" i="18"/>
  <c r="AU115" i="18" s="1"/>
  <c r="AD124" i="18"/>
  <c r="AE124" i="18" s="1"/>
  <c r="AD125" i="18"/>
  <c r="AE125" i="18" s="1"/>
  <c r="AT40" i="18"/>
  <c r="AU40" i="18" s="1"/>
  <c r="AL60" i="18"/>
  <c r="AM60" i="18" s="1"/>
  <c r="AT109" i="18"/>
  <c r="AU109" i="18" s="1"/>
  <c r="AV19" i="18"/>
  <c r="AW19" i="18" s="1"/>
  <c r="AV20" i="18"/>
  <c r="AW20" i="18" s="1"/>
  <c r="AL26" i="18"/>
  <c r="AM26" i="18" s="1"/>
  <c r="AT23" i="18"/>
  <c r="AU23" i="18" s="1"/>
  <c r="AT116" i="18"/>
  <c r="AU116" i="18" s="1"/>
  <c r="AT20" i="18"/>
  <c r="AU20" i="18" s="1"/>
  <c r="AV12" i="18"/>
  <c r="AW12" i="18" s="1"/>
  <c r="AT13" i="18"/>
  <c r="AU13" i="18" s="1"/>
  <c r="AL62" i="18"/>
  <c r="AM62" i="18" s="1"/>
  <c r="AN74" i="18"/>
  <c r="AO74" i="18" s="1"/>
  <c r="AV137" i="18"/>
  <c r="AW137" i="18" s="1"/>
  <c r="AV136" i="18"/>
  <c r="AW136" i="18" s="1"/>
  <c r="AT70" i="18"/>
  <c r="AU70" i="18" s="1"/>
  <c r="AT83" i="18"/>
  <c r="AU83" i="18" s="1"/>
  <c r="AN80" i="18"/>
  <c r="AO80" i="18" s="1"/>
  <c r="AN79" i="18"/>
  <c r="AO79" i="18" s="1"/>
  <c r="AL124" i="18"/>
  <c r="AM124" i="18" s="1"/>
  <c r="AL70" i="18"/>
  <c r="AM70" i="18" s="1"/>
  <c r="AV134" i="18"/>
  <c r="AW134" i="18" s="1"/>
  <c r="AL119" i="18"/>
  <c r="AM119" i="18" s="1"/>
  <c r="AV122" i="18"/>
  <c r="AW122" i="18" s="1"/>
  <c r="AL25" i="18"/>
  <c r="AM25" i="18" s="1"/>
  <c r="AL134" i="18"/>
  <c r="AM134" i="18" s="1"/>
  <c r="AL138" i="18"/>
  <c r="AM138" i="18" s="1"/>
  <c r="AL137" i="18"/>
  <c r="AM137" i="18" s="1"/>
  <c r="AL27" i="18"/>
  <c r="AM27" i="18" s="1"/>
  <c r="AT45" i="18"/>
  <c r="AU45" i="18" s="1"/>
  <c r="AV75" i="18"/>
  <c r="AW75" i="18" s="1"/>
  <c r="AV76" i="18"/>
  <c r="AW76" i="18" s="1"/>
  <c r="AT125" i="17"/>
  <c r="AU125" i="17" s="1"/>
  <c r="AT89" i="17"/>
  <c r="AU89" i="17" s="1"/>
  <c r="AT114" i="17"/>
  <c r="AU114" i="17" s="1"/>
  <c r="AT42" i="17"/>
  <c r="AU42" i="17" s="1"/>
  <c r="AV128" i="17"/>
  <c r="AW128" i="17" s="1"/>
  <c r="AL65" i="17"/>
  <c r="AM65" i="17" s="1"/>
  <c r="AT8" i="17"/>
  <c r="AU8" i="17" s="1"/>
  <c r="AN94" i="17"/>
  <c r="AO94" i="17" s="1"/>
  <c r="AT65" i="17"/>
  <c r="AU65" i="17" s="1"/>
  <c r="AD127" i="17"/>
  <c r="AE127" i="17" s="1"/>
  <c r="AN85" i="17"/>
  <c r="AO85" i="17" s="1"/>
  <c r="AL8" i="17"/>
  <c r="AL112" i="17"/>
  <c r="AM112" i="17" s="1"/>
  <c r="AT34" i="17"/>
  <c r="AU34" i="17" s="1"/>
  <c r="AL81" i="17"/>
  <c r="AM81" i="17" s="1"/>
  <c r="AN54" i="17"/>
  <c r="AO54" i="17" s="1"/>
  <c r="AN58" i="17"/>
  <c r="AO58" i="17" s="1"/>
  <c r="AL96" i="17"/>
  <c r="AM96" i="17" s="1"/>
  <c r="AT33" i="17"/>
  <c r="AU33" i="17" s="1"/>
  <c r="AV130" i="17"/>
  <c r="AW130" i="17" s="1"/>
  <c r="AT19" i="17"/>
  <c r="AU19" i="17" s="1"/>
  <c r="AV127" i="17"/>
  <c r="AW127" i="17" s="1"/>
  <c r="AN122" i="17"/>
  <c r="AO122" i="17" s="1"/>
  <c r="AV118" i="17"/>
  <c r="AW118" i="17" s="1"/>
  <c r="AN45" i="17"/>
  <c r="AO45" i="17" s="1"/>
  <c r="AV46" i="17"/>
  <c r="AW46" i="17" s="1"/>
  <c r="AT80" i="17"/>
  <c r="AU80" i="17" s="1"/>
  <c r="AD103" i="17"/>
  <c r="AE103" i="17" s="1"/>
  <c r="AL104" i="17"/>
  <c r="AM104" i="17" s="1"/>
  <c r="AL80" i="17"/>
  <c r="AM80" i="17" s="1"/>
  <c r="AN27" i="17"/>
  <c r="AO27" i="17" s="1"/>
  <c r="AL69" i="17"/>
  <c r="AM69" i="17" s="1"/>
  <c r="AL91" i="17"/>
  <c r="AM91" i="17" s="1"/>
  <c r="AV7" i="17"/>
  <c r="AW7" i="17" s="1"/>
  <c r="AV86" i="17"/>
  <c r="AW86" i="17" s="1"/>
  <c r="AV66" i="17"/>
  <c r="AW66" i="17" s="1"/>
  <c r="AD54" i="17"/>
  <c r="AE54" i="17" s="1"/>
  <c r="AL116" i="17"/>
  <c r="AM116" i="17" s="1"/>
  <c r="AV147" i="17"/>
  <c r="AW147" i="17" s="1"/>
  <c r="AL118" i="17"/>
  <c r="AM118" i="17" s="1"/>
  <c r="AV99" i="17"/>
  <c r="AW99" i="17" s="1"/>
  <c r="AV79" i="17"/>
  <c r="AW79" i="17" s="1"/>
  <c r="AN100" i="17"/>
  <c r="AO100" i="17" s="1"/>
  <c r="AN126" i="17"/>
  <c r="AO126" i="17" s="1"/>
  <c r="AL122" i="17"/>
  <c r="AM122" i="17" s="1"/>
  <c r="AL138" i="17"/>
  <c r="AM138" i="17" s="1"/>
  <c r="AD151" i="17"/>
  <c r="AE151" i="17" s="1"/>
  <c r="AV98" i="17"/>
  <c r="AW98" i="17" s="1"/>
  <c r="AL128" i="17"/>
  <c r="AM128" i="17" s="1"/>
  <c r="AL107" i="17"/>
  <c r="AM107" i="17" s="1"/>
  <c r="AN68" i="17"/>
  <c r="AO68" i="17" s="1"/>
  <c r="AT51" i="17"/>
  <c r="AU51" i="17" s="1"/>
  <c r="AT43" i="17"/>
  <c r="AU43" i="17" s="1"/>
  <c r="AF109" i="17"/>
  <c r="AG109" i="17" s="1"/>
  <c r="AN97" i="17"/>
  <c r="AO97" i="17" s="1"/>
  <c r="AV24" i="17"/>
  <c r="AW24" i="17" s="1"/>
  <c r="AT147" i="17"/>
  <c r="AU147" i="17" s="1"/>
  <c r="AN16" i="17"/>
  <c r="AO16" i="17" s="1"/>
  <c r="AN37" i="17"/>
  <c r="AO37" i="17" s="1"/>
  <c r="AL129" i="17"/>
  <c r="AM129" i="17" s="1"/>
  <c r="AD111" i="17"/>
  <c r="AE111" i="17" s="1"/>
  <c r="AN144" i="17"/>
  <c r="AO144" i="17" s="1"/>
  <c r="AN25" i="17"/>
  <c r="AO25" i="17" s="1"/>
  <c r="AV29" i="17"/>
  <c r="AW29" i="17" s="1"/>
  <c r="AN59" i="17"/>
  <c r="AO59" i="17" s="1"/>
  <c r="AV91" i="17"/>
  <c r="AW91" i="17" s="1"/>
  <c r="AN115" i="17"/>
  <c r="AO115" i="17" s="1"/>
  <c r="AN120" i="17"/>
  <c r="AO120" i="17" s="1"/>
  <c r="AN143" i="17"/>
  <c r="AO143" i="17" s="1"/>
  <c r="AT47" i="17"/>
  <c r="AU47" i="17" s="1"/>
  <c r="AN140" i="17"/>
  <c r="AO140" i="17" s="1"/>
  <c r="AV16" i="17"/>
  <c r="AW16" i="17" s="1"/>
  <c r="AF129" i="17"/>
  <c r="AG129" i="17" s="1"/>
  <c r="AL113" i="17"/>
  <c r="AM113" i="17" s="1"/>
  <c r="AN118" i="17"/>
  <c r="AO118" i="17" s="1"/>
  <c r="AL95" i="17"/>
  <c r="AM95" i="17" s="1"/>
  <c r="AN65" i="17"/>
  <c r="AO65" i="17" s="1"/>
  <c r="AF137" i="17"/>
  <c r="AG137" i="17" s="1"/>
  <c r="AN62" i="17"/>
  <c r="AO62" i="17" s="1"/>
  <c r="AT23" i="17"/>
  <c r="AU23" i="17" s="1"/>
  <c r="AT138" i="17"/>
  <c r="AU138" i="17" s="1"/>
  <c r="AT63" i="17"/>
  <c r="AU63" i="17" s="1"/>
  <c r="AN150" i="17"/>
  <c r="AO150" i="17" s="1"/>
  <c r="AL98" i="17"/>
  <c r="AM98" i="17" s="1"/>
  <c r="AD47" i="17"/>
  <c r="AE47" i="17" s="1"/>
  <c r="AT104" i="17"/>
  <c r="AU104" i="17" s="1"/>
  <c r="AN43" i="17"/>
  <c r="AO43" i="17" s="1"/>
  <c r="AV148" i="17"/>
  <c r="AW148" i="17" s="1"/>
  <c r="AV74" i="17"/>
  <c r="AW74" i="17" s="1"/>
  <c r="AL58" i="17"/>
  <c r="AM58" i="17" s="1"/>
  <c r="AF17" i="17"/>
  <c r="AG17" i="17" s="1"/>
  <c r="AT123" i="17"/>
  <c r="AU123" i="17" s="1"/>
  <c r="AN17" i="17"/>
  <c r="AO17" i="17" s="1"/>
  <c r="AN98" i="17"/>
  <c r="AO98" i="17" s="1"/>
  <c r="AT69" i="17"/>
  <c r="AU69" i="17" s="1"/>
  <c r="AV15" i="17"/>
  <c r="AW15" i="17" s="1"/>
  <c r="AV56" i="17"/>
  <c r="AW56" i="17" s="1"/>
  <c r="AL143" i="17"/>
  <c r="AM143" i="17" s="1"/>
  <c r="AT112" i="17"/>
  <c r="AU112" i="17" s="1"/>
  <c r="AN34" i="17"/>
  <c r="AO34" i="17" s="1"/>
  <c r="AD18" i="17"/>
  <c r="AE18" i="17" s="1"/>
  <c r="AN56" i="17"/>
  <c r="AO56" i="17" s="1"/>
  <c r="AT128" i="17"/>
  <c r="AU128" i="17" s="1"/>
  <c r="AV143" i="17"/>
  <c r="AW143" i="17" s="1"/>
  <c r="AT82" i="17"/>
  <c r="AU82" i="17" s="1"/>
  <c r="AN31" i="17"/>
  <c r="AO31" i="17" s="1"/>
  <c r="AV116" i="17"/>
  <c r="AW116" i="17" s="1"/>
  <c r="AV138" i="17"/>
  <c r="AW138" i="17" s="1"/>
  <c r="AV139" i="17"/>
  <c r="AW139" i="17" s="1"/>
  <c r="AN53" i="17"/>
  <c r="AO53" i="17" s="1"/>
  <c r="AV10" i="17"/>
  <c r="AW10" i="17" s="1"/>
  <c r="AT142" i="17"/>
  <c r="AU142" i="17" s="1"/>
  <c r="AN39" i="17"/>
  <c r="AO39" i="17" s="1"/>
  <c r="AN151" i="17"/>
  <c r="AO151" i="17" s="1"/>
  <c r="AN69" i="17"/>
  <c r="AO69" i="17" s="1"/>
  <c r="AN20" i="17"/>
  <c r="AO20" i="17" s="1"/>
  <c r="AL87" i="17"/>
  <c r="AM87" i="17" s="1"/>
  <c r="AL70" i="17"/>
  <c r="AM70" i="17" s="1"/>
  <c r="AV22" i="17"/>
  <c r="AW22" i="17" s="1"/>
  <c r="AT71" i="17"/>
  <c r="AU71" i="17" s="1"/>
  <c r="AL139" i="17"/>
  <c r="AM139" i="17" s="1"/>
  <c r="AL25" i="17"/>
  <c r="AM25" i="17" s="1"/>
  <c r="AV71" i="17"/>
  <c r="AW71" i="17" s="1"/>
  <c r="AV39" i="17"/>
  <c r="AW39" i="17" s="1"/>
  <c r="AN80" i="17"/>
  <c r="AO80" i="17" s="1"/>
  <c r="AV134" i="17"/>
  <c r="AW134" i="17" s="1"/>
  <c r="AL85" i="17"/>
  <c r="AM85" i="17" s="1"/>
  <c r="AL40" i="17"/>
  <c r="AM40" i="17" s="1"/>
  <c r="AV150" i="17"/>
  <c r="AW150" i="17" s="1"/>
  <c r="AT98" i="17"/>
  <c r="AU98" i="17" s="1"/>
  <c r="AL47" i="17"/>
  <c r="AM47" i="17" s="1"/>
  <c r="AT137" i="17"/>
  <c r="AU137" i="17" s="1"/>
  <c r="AV57" i="17"/>
  <c r="AW57" i="17" s="1"/>
  <c r="AF125" i="17"/>
  <c r="AG125" i="17" s="1"/>
  <c r="AV23" i="17"/>
  <c r="AW23" i="17" s="1"/>
  <c r="AL121" i="17"/>
  <c r="AM121" i="17" s="1"/>
  <c r="AF56" i="17"/>
  <c r="AG56" i="17" s="1"/>
  <c r="AT120" i="17"/>
  <c r="AU120" i="17" s="1"/>
  <c r="AD20" i="17"/>
  <c r="AE20" i="17" s="1"/>
  <c r="AT48" i="17"/>
  <c r="AU48" i="17" s="1"/>
  <c r="AV109" i="17"/>
  <c r="AW109" i="17" s="1"/>
  <c r="AT83" i="17"/>
  <c r="AU83" i="17" s="1"/>
  <c r="AL90" i="17"/>
  <c r="AM90" i="17" s="1"/>
  <c r="AN78" i="17"/>
  <c r="AO78" i="17" s="1"/>
  <c r="AF130" i="17"/>
  <c r="AG130" i="17" s="1"/>
  <c r="AF134" i="17"/>
  <c r="AG134" i="17" s="1"/>
  <c r="AV122" i="17"/>
  <c r="AW122" i="17" s="1"/>
  <c r="AV58" i="17"/>
  <c r="AW58" i="17" s="1"/>
  <c r="AL49" i="17"/>
  <c r="AM49" i="17" s="1"/>
  <c r="AN40" i="17"/>
  <c r="AO40" i="17" s="1"/>
  <c r="AT35" i="17"/>
  <c r="AU35" i="17" s="1"/>
  <c r="AT14" i="17"/>
  <c r="AU14" i="17" s="1"/>
  <c r="AN55" i="17"/>
  <c r="AO55" i="17" s="1"/>
  <c r="AD24" i="17"/>
  <c r="AE24" i="17" s="1"/>
  <c r="AL145" i="17"/>
  <c r="AM145" i="17" s="1"/>
  <c r="AT105" i="17"/>
  <c r="AU105" i="17" s="1"/>
  <c r="AN130" i="17"/>
  <c r="AO130" i="17" s="1"/>
  <c r="AT101" i="17"/>
  <c r="AU101" i="17" s="1"/>
  <c r="AN142" i="17"/>
  <c r="AO142" i="17" s="1"/>
  <c r="AN137" i="17"/>
  <c r="AO137" i="17" s="1"/>
  <c r="AN93" i="17"/>
  <c r="AO93" i="17" s="1"/>
  <c r="AN95" i="17"/>
  <c r="AO95" i="17" s="1"/>
  <c r="AN24" i="17"/>
  <c r="AO24" i="17" s="1"/>
  <c r="AV65" i="17"/>
  <c r="AW65" i="17" s="1"/>
  <c r="AN30" i="17"/>
  <c r="AO30" i="17" s="1"/>
  <c r="AL22" i="17"/>
  <c r="AM22" i="17" s="1"/>
  <c r="AV115" i="17"/>
  <c r="AW115" i="17" s="1"/>
  <c r="AL88" i="17"/>
  <c r="AM88" i="17" s="1"/>
  <c r="AT49" i="17"/>
  <c r="AU49" i="17" s="1"/>
  <c r="AT121" i="17"/>
  <c r="AU121" i="17" s="1"/>
  <c r="AT150" i="17"/>
  <c r="AU150" i="17" s="1"/>
  <c r="AD143" i="17"/>
  <c r="AE143" i="17" s="1"/>
  <c r="AT30" i="17"/>
  <c r="AU30" i="17" s="1"/>
  <c r="AD150" i="17"/>
  <c r="AE150" i="17" s="1"/>
  <c r="AV9" i="17"/>
  <c r="AW9" i="17" s="1"/>
  <c r="AL67" i="17"/>
  <c r="AM67" i="17" s="1"/>
  <c r="AL9" i="17"/>
  <c r="AM9" i="17" s="1"/>
  <c r="AT22" i="17"/>
  <c r="AU22" i="17" s="1"/>
  <c r="AN18" i="17"/>
  <c r="AO18" i="17" s="1"/>
  <c r="AN154" i="17"/>
  <c r="AO154" i="17" s="1"/>
  <c r="AL23" i="17"/>
  <c r="AM23" i="17" s="1"/>
  <c r="AT129" i="17"/>
  <c r="AU129" i="17" s="1"/>
  <c r="AF116" i="17"/>
  <c r="AG116" i="17" s="1"/>
  <c r="AL149" i="17"/>
  <c r="AM149" i="17" s="1"/>
  <c r="AT11" i="17"/>
  <c r="AU11" i="17" s="1"/>
  <c r="AV17" i="17"/>
  <c r="AW17" i="17" s="1"/>
  <c r="AD147" i="17"/>
  <c r="AE147" i="17" s="1"/>
  <c r="AL82" i="17"/>
  <c r="AM82" i="17" s="1"/>
  <c r="AL153" i="17"/>
  <c r="AM153" i="17" s="1"/>
  <c r="AT152" i="17"/>
  <c r="AU152" i="17" s="1"/>
  <c r="AN106" i="17"/>
  <c r="AO106" i="17" s="1"/>
  <c r="AN50" i="17"/>
  <c r="AO50" i="17" s="1"/>
  <c r="AV105" i="17"/>
  <c r="AW105" i="17" s="1"/>
  <c r="AT74" i="17"/>
  <c r="AU74" i="17" s="1"/>
  <c r="AN133" i="17"/>
  <c r="AO133" i="17" s="1"/>
  <c r="AT72" i="17"/>
  <c r="AU72" i="17" s="1"/>
  <c r="AL127" i="17"/>
  <c r="AM127" i="17" s="1"/>
  <c r="AL36" i="17"/>
  <c r="AM36" i="17" s="1"/>
  <c r="AL131" i="17"/>
  <c r="AM131" i="17" s="1"/>
  <c r="AL79" i="17"/>
  <c r="AM79" i="17" s="1"/>
  <c r="AV102" i="17"/>
  <c r="AW102" i="17" s="1"/>
  <c r="AT9" i="17"/>
  <c r="AU9" i="17" s="1"/>
  <c r="AN77" i="17"/>
  <c r="AO77" i="17" s="1"/>
  <c r="AT91" i="17"/>
  <c r="AU91" i="17" s="1"/>
  <c r="AL136" i="17"/>
  <c r="AM136" i="17" s="1"/>
  <c r="AN139" i="17"/>
  <c r="AO139" i="17" s="1"/>
  <c r="AT70" i="17"/>
  <c r="AU70" i="17" s="1"/>
  <c r="AN99" i="17"/>
  <c r="AO99" i="17" s="1"/>
  <c r="AN108" i="17"/>
  <c r="AO108" i="17" s="1"/>
  <c r="AV47" i="17"/>
  <c r="AW47" i="17" s="1"/>
  <c r="AT18" i="17"/>
  <c r="AU18" i="17" s="1"/>
  <c r="AL115" i="17"/>
  <c r="AM115" i="17" s="1"/>
  <c r="AL52" i="17"/>
  <c r="AM52" i="17" s="1"/>
  <c r="AT144" i="17"/>
  <c r="AU144" i="17" s="1"/>
  <c r="AN82" i="17"/>
  <c r="AO82" i="17" s="1"/>
  <c r="AL17" i="17"/>
  <c r="AM17" i="17" s="1"/>
  <c r="AL132" i="17"/>
  <c r="AM132" i="17" s="1"/>
  <c r="AL71" i="17"/>
  <c r="AM71" i="17" s="1"/>
  <c r="AL83" i="17"/>
  <c r="AM83" i="17" s="1"/>
  <c r="AT145" i="17"/>
  <c r="AU145" i="17" s="1"/>
  <c r="AL105" i="17"/>
  <c r="AM105" i="17" s="1"/>
  <c r="AF121" i="17"/>
  <c r="AG121" i="17" s="1"/>
  <c r="AN70" i="17"/>
  <c r="AO70" i="17" s="1"/>
  <c r="AN119" i="17"/>
  <c r="AO119" i="17" s="1"/>
  <c r="AN63" i="17"/>
  <c r="AO63" i="17" s="1"/>
  <c r="AT130" i="17"/>
  <c r="AU130" i="17" s="1"/>
  <c r="AV11" i="17"/>
  <c r="AW11" i="17" s="1"/>
  <c r="AN57" i="17"/>
  <c r="AO57" i="17" s="1"/>
  <c r="AN66" i="17"/>
  <c r="AO66" i="17" s="1"/>
  <c r="AV135" i="17"/>
  <c r="AW135" i="17" s="1"/>
  <c r="AV101" i="17"/>
  <c r="AW101" i="17" s="1"/>
  <c r="AL152" i="17"/>
  <c r="AM152" i="17" s="1"/>
  <c r="AT10" i="17"/>
  <c r="AU10" i="17" s="1"/>
  <c r="AT95" i="17"/>
  <c r="AU95" i="17" s="1"/>
  <c r="AT117" i="17"/>
  <c r="AU117" i="17" s="1"/>
  <c r="AN149" i="17"/>
  <c r="AO149" i="17" s="1"/>
  <c r="AF85" i="17"/>
  <c r="AG85" i="17" s="1"/>
  <c r="AV62" i="17"/>
  <c r="AW62" i="17" s="1"/>
  <c r="AV61" i="17"/>
  <c r="AW61" i="17" s="1"/>
  <c r="AL15" i="17"/>
  <c r="AM15" i="17" s="1"/>
  <c r="AL86" i="17"/>
  <c r="AM86" i="17" s="1"/>
  <c r="AL101" i="17"/>
  <c r="AM101" i="17" s="1"/>
  <c r="AF73" i="17"/>
  <c r="AG73" i="17" s="1"/>
  <c r="AF94" i="17"/>
  <c r="AG94" i="17" s="1"/>
  <c r="AF95" i="17"/>
  <c r="AG95" i="17" s="1"/>
  <c r="AD14" i="17"/>
  <c r="AE14" i="17" s="1"/>
  <c r="AV38" i="17"/>
  <c r="AW38" i="17" s="1"/>
  <c r="AV100" i="17"/>
  <c r="AW100" i="17" s="1"/>
  <c r="AV25" i="17"/>
  <c r="AW25" i="17" s="1"/>
  <c r="AV106" i="17"/>
  <c r="AW106" i="17" s="1"/>
  <c r="AT76" i="17"/>
  <c r="AU76" i="17" s="1"/>
  <c r="AT59" i="17"/>
  <c r="AU59" i="17" s="1"/>
  <c r="AL117" i="17"/>
  <c r="AM117" i="17" s="1"/>
  <c r="AL24" i="17"/>
  <c r="AM24" i="17" s="1"/>
  <c r="AL108" i="17"/>
  <c r="AM108" i="17" s="1"/>
  <c r="AD85" i="17"/>
  <c r="AE85" i="17" s="1"/>
  <c r="AL35" i="17"/>
  <c r="AM35" i="17" s="1"/>
  <c r="AN146" i="17"/>
  <c r="AO146" i="17" s="1"/>
  <c r="AT58" i="17"/>
  <c r="AU58" i="17" s="1"/>
  <c r="AV70" i="17"/>
  <c r="AW70" i="17" s="1"/>
  <c r="AL55" i="17"/>
  <c r="AM55" i="17" s="1"/>
  <c r="AN79" i="17"/>
  <c r="AO79" i="17" s="1"/>
  <c r="AT136" i="17"/>
  <c r="AU136" i="17" s="1"/>
  <c r="AL48" i="17"/>
  <c r="AM48" i="17" s="1"/>
  <c r="AT85" i="17"/>
  <c r="AU85" i="17" s="1"/>
  <c r="AL137" i="17"/>
  <c r="AM137" i="17" s="1"/>
  <c r="AL106" i="17"/>
  <c r="AM106" i="17" s="1"/>
  <c r="AT66" i="17"/>
  <c r="AU66" i="17" s="1"/>
  <c r="AL114" i="17"/>
  <c r="AM114" i="17" s="1"/>
  <c r="AN138" i="17"/>
  <c r="AO138" i="17" s="1"/>
  <c r="AV73" i="17"/>
  <c r="AW73" i="17" s="1"/>
  <c r="AL64" i="17"/>
  <c r="AM64" i="17" s="1"/>
  <c r="AV94" i="17"/>
  <c r="AW94" i="17" s="1"/>
  <c r="AT79" i="17"/>
  <c r="AU79" i="17" s="1"/>
  <c r="AD64" i="17"/>
  <c r="AE64" i="17" s="1"/>
  <c r="AT90" i="17"/>
  <c r="AU90" i="17" s="1"/>
  <c r="AL142" i="17"/>
  <c r="AM142" i="17" s="1"/>
  <c r="AD75" i="17"/>
  <c r="AE75" i="17" s="1"/>
  <c r="AL130" i="17"/>
  <c r="AM130" i="17" s="1"/>
  <c r="AV18" i="17"/>
  <c r="AW18" i="17" s="1"/>
  <c r="AN29" i="17"/>
  <c r="AO29" i="17" s="1"/>
  <c r="AV87" i="17"/>
  <c r="AW87" i="17" s="1"/>
  <c r="AT113" i="17"/>
  <c r="AU113" i="17" s="1"/>
  <c r="AT56" i="17"/>
  <c r="AU56" i="17" s="1"/>
  <c r="AF12" i="17"/>
  <c r="AG12" i="17" s="1"/>
  <c r="AL68" i="17"/>
  <c r="AM68" i="17" s="1"/>
  <c r="AV132" i="17"/>
  <c r="AW132" i="17" s="1"/>
  <c r="AN51" i="17"/>
  <c r="AO51" i="17" s="1"/>
  <c r="AV133" i="17"/>
  <c r="AW133" i="17" s="1"/>
  <c r="AL119" i="17"/>
  <c r="AM119" i="17" s="1"/>
  <c r="AT139" i="17"/>
  <c r="AU139" i="17" s="1"/>
  <c r="AL50" i="17"/>
  <c r="AM50" i="17" s="1"/>
  <c r="AV149" i="17"/>
  <c r="AW149" i="17" s="1"/>
  <c r="AV151" i="17"/>
  <c r="AW151" i="17" s="1"/>
  <c r="AV8" i="17"/>
  <c r="AW8" i="17" s="1"/>
  <c r="AN114" i="17"/>
  <c r="AO114" i="17" s="1"/>
  <c r="AT133" i="17"/>
  <c r="AU133" i="17" s="1"/>
  <c r="AL84" i="17"/>
  <c r="AM84" i="17" s="1"/>
  <c r="AV44" i="17"/>
  <c r="AW44" i="17" s="1"/>
  <c r="AV55" i="17"/>
  <c r="AW55" i="17" s="1"/>
  <c r="AV54" i="17"/>
  <c r="AW54" i="17" s="1"/>
  <c r="AD80" i="17"/>
  <c r="AE80" i="17" s="1"/>
  <c r="AL53" i="17"/>
  <c r="AM53" i="17" s="1"/>
  <c r="AT88" i="17"/>
  <c r="AU88" i="17" s="1"/>
  <c r="AN73" i="17"/>
  <c r="AO73" i="17" s="1"/>
  <c r="AV110" i="17"/>
  <c r="AW110" i="17" s="1"/>
  <c r="AN67" i="17"/>
  <c r="AO67" i="17" s="1"/>
  <c r="AL144" i="17"/>
  <c r="AM144" i="17" s="1"/>
  <c r="AN121" i="17"/>
  <c r="AO121" i="17" s="1"/>
  <c r="AV111" i="17"/>
  <c r="AW111" i="17" s="1"/>
  <c r="AN46" i="17"/>
  <c r="AO46" i="17" s="1"/>
  <c r="AL72" i="17"/>
  <c r="AM72" i="17" s="1"/>
  <c r="AL41" i="17"/>
  <c r="AM41" i="17" s="1"/>
  <c r="AT127" i="17"/>
  <c r="AU127" i="17" s="1"/>
  <c r="AV93" i="17"/>
  <c r="AW93" i="17" s="1"/>
  <c r="AF103" i="17"/>
  <c r="AG103" i="17" s="1"/>
  <c r="AT146" i="17"/>
  <c r="AU146" i="17" s="1"/>
  <c r="AF23" i="17"/>
  <c r="AG23" i="17" s="1"/>
  <c r="AN81" i="17"/>
  <c r="AO81" i="17" s="1"/>
  <c r="AN134" i="17"/>
  <c r="AO134" i="17" s="1"/>
  <c r="AT75" i="17"/>
  <c r="AU75" i="17" s="1"/>
  <c r="AF118" i="17"/>
  <c r="AG118" i="17" s="1"/>
  <c r="AT143" i="17"/>
  <c r="AU143" i="17" s="1"/>
  <c r="AT73" i="17"/>
  <c r="AU73" i="17" s="1"/>
  <c r="AN141" i="17"/>
  <c r="AO141" i="17" s="1"/>
  <c r="AN132" i="17"/>
  <c r="AO132" i="17" s="1"/>
  <c r="AV14" i="17"/>
  <c r="AW14" i="17" s="1"/>
  <c r="AT84" i="17"/>
  <c r="AU84" i="17" s="1"/>
  <c r="AL89" i="17"/>
  <c r="AM89" i="17" s="1"/>
  <c r="AN109" i="17"/>
  <c r="AO109" i="17" s="1"/>
  <c r="AT38" i="17"/>
  <c r="AU38" i="17" s="1"/>
  <c r="AF128" i="17"/>
  <c r="AG128" i="17" s="1"/>
  <c r="AT122" i="17"/>
  <c r="AU122" i="17" s="1"/>
  <c r="AL97" i="17"/>
  <c r="AM97" i="17" s="1"/>
  <c r="AL21" i="17"/>
  <c r="AM21" i="17" s="1"/>
  <c r="AL102" i="17"/>
  <c r="AM102" i="17" s="1"/>
  <c r="AV32" i="17"/>
  <c r="AW32" i="17" s="1"/>
  <c r="AV20" i="17"/>
  <c r="AW20" i="17" s="1"/>
  <c r="AL10" i="17"/>
  <c r="AM10" i="17" s="1"/>
  <c r="AL60" i="17"/>
  <c r="AM60" i="17" s="1"/>
  <c r="AN19" i="17"/>
  <c r="AO19" i="17" s="1"/>
  <c r="AT140" i="17"/>
  <c r="AU140" i="17" s="1"/>
  <c r="AV45" i="17"/>
  <c r="AW45" i="17" s="1"/>
  <c r="AL16" i="17"/>
  <c r="AM16" i="17" s="1"/>
  <c r="AL103" i="17"/>
  <c r="AM103" i="17" s="1"/>
  <c r="AT81" i="17"/>
  <c r="AU81" i="17" s="1"/>
  <c r="AT24" i="17"/>
  <c r="AU24" i="17" s="1"/>
  <c r="AN38" i="17"/>
  <c r="AO38" i="17" s="1"/>
  <c r="AD89" i="17"/>
  <c r="AE89" i="17" s="1"/>
  <c r="AD90" i="17"/>
  <c r="AE90" i="17" s="1"/>
  <c r="AT41" i="17"/>
  <c r="AU41" i="17" s="1"/>
  <c r="AN102" i="17"/>
  <c r="AO102" i="17" s="1"/>
  <c r="AD72" i="17"/>
  <c r="AE72" i="17" s="1"/>
  <c r="AV63" i="17"/>
  <c r="AW63" i="17" s="1"/>
  <c r="AF70" i="17"/>
  <c r="AG70" i="17" s="1"/>
  <c r="AV108" i="17"/>
  <c r="AW108" i="17" s="1"/>
  <c r="AV107" i="17"/>
  <c r="AW107" i="17" s="1"/>
  <c r="AN84" i="17"/>
  <c r="AO84" i="17" s="1"/>
  <c r="AN83" i="17"/>
  <c r="AO83" i="17" s="1"/>
  <c r="AT39" i="17"/>
  <c r="AU39" i="17" s="1"/>
  <c r="AT40" i="17"/>
  <c r="AU40" i="17" s="1"/>
  <c r="AN14" i="17"/>
  <c r="AO14" i="17" s="1"/>
  <c r="AN15" i="17"/>
  <c r="AO15" i="17" s="1"/>
  <c r="AT37" i="17"/>
  <c r="AU37" i="17" s="1"/>
  <c r="AT36" i="17"/>
  <c r="AU36" i="17" s="1"/>
  <c r="AL93" i="17"/>
  <c r="AM93" i="17" s="1"/>
  <c r="AL94" i="17"/>
  <c r="AM94" i="17" s="1"/>
  <c r="AV83" i="17"/>
  <c r="AW83" i="17" s="1"/>
  <c r="AV82" i="17"/>
  <c r="AW82" i="17" s="1"/>
  <c r="AV152" i="17"/>
  <c r="AW152" i="17" s="1"/>
  <c r="AV153" i="17"/>
  <c r="AW153" i="17" s="1"/>
  <c r="AT93" i="17"/>
  <c r="AU93" i="17" s="1"/>
  <c r="AT94" i="17"/>
  <c r="AU94" i="17" s="1"/>
  <c r="AF32" i="17"/>
  <c r="AG32" i="17" s="1"/>
  <c r="AF33" i="17"/>
  <c r="AG33" i="17" s="1"/>
  <c r="AL77" i="17"/>
  <c r="AM77" i="17" s="1"/>
  <c r="AL78" i="17"/>
  <c r="AM78" i="17" s="1"/>
  <c r="AN10" i="17"/>
  <c r="AO10" i="17" s="1"/>
  <c r="AN11" i="17"/>
  <c r="AO11" i="17" s="1"/>
  <c r="AT115" i="17"/>
  <c r="AU115" i="17" s="1"/>
  <c r="AT116" i="17"/>
  <c r="AU116" i="17" s="1"/>
  <c r="AN91" i="17"/>
  <c r="AO91" i="17" s="1"/>
  <c r="AN92" i="17"/>
  <c r="AO92" i="17" s="1"/>
  <c r="AL123" i="17"/>
  <c r="AM123" i="17" s="1"/>
  <c r="AL124" i="17"/>
  <c r="AM124" i="17" s="1"/>
  <c r="AV36" i="17"/>
  <c r="AW36" i="17" s="1"/>
  <c r="AV37" i="17"/>
  <c r="AW37" i="17" s="1"/>
  <c r="AV77" i="17"/>
  <c r="AW77" i="17" s="1"/>
  <c r="AV78" i="17"/>
  <c r="AW78" i="17" s="1"/>
  <c r="AV142" i="17"/>
  <c r="AW142" i="17" s="1"/>
  <c r="AV141" i="17"/>
  <c r="AW141" i="17" s="1"/>
  <c r="AT102" i="17"/>
  <c r="AU102" i="17" s="1"/>
  <c r="AT103" i="17"/>
  <c r="AU103" i="17" s="1"/>
  <c r="AT78" i="17"/>
  <c r="AU78" i="17" s="1"/>
  <c r="AT77" i="17"/>
  <c r="AU77" i="17" s="1"/>
  <c r="AT16" i="17"/>
  <c r="AU16" i="17" s="1"/>
  <c r="AV131" i="17"/>
  <c r="AW131" i="17" s="1"/>
  <c r="AT87" i="17"/>
  <c r="AU87" i="17" s="1"/>
  <c r="AT86" i="17"/>
  <c r="AU86" i="17" s="1"/>
  <c r="AN112" i="17"/>
  <c r="AO112" i="17" s="1"/>
  <c r="AN113" i="17"/>
  <c r="AO113" i="17" s="1"/>
  <c r="AN88" i="17"/>
  <c r="AO88" i="17" s="1"/>
  <c r="AN89" i="17"/>
  <c r="AO89" i="17" s="1"/>
  <c r="AN44" i="17"/>
  <c r="AO44" i="17" s="1"/>
  <c r="AT131" i="17"/>
  <c r="AU131" i="17" s="1"/>
  <c r="AT132" i="17"/>
  <c r="AU132" i="17" s="1"/>
  <c r="AV119" i="17"/>
  <c r="AW119" i="17" s="1"/>
  <c r="AV120" i="17"/>
  <c r="AW120" i="17" s="1"/>
  <c r="AV136" i="17"/>
  <c r="AW136" i="17" s="1"/>
  <c r="AV117" i="17"/>
  <c r="AW117" i="17" s="1"/>
  <c r="AF144" i="17"/>
  <c r="AG144" i="17" s="1"/>
  <c r="AF145" i="17"/>
  <c r="AG145" i="17" s="1"/>
  <c r="AN36" i="17"/>
  <c r="AO36" i="17" s="1"/>
  <c r="AT134" i="17"/>
  <c r="AU134" i="17" s="1"/>
  <c r="AT135" i="17"/>
  <c r="AU135" i="17" s="1"/>
  <c r="AV52" i="17"/>
  <c r="AW52" i="17" s="1"/>
  <c r="AV53" i="17"/>
  <c r="AW53" i="17" s="1"/>
  <c r="AT141" i="17"/>
  <c r="AU141" i="17" s="1"/>
  <c r="AV42" i="17"/>
  <c r="AW42" i="17" s="1"/>
  <c r="AV43" i="17"/>
  <c r="AW43" i="17" s="1"/>
  <c r="AL61" i="17"/>
  <c r="AM61" i="17" s="1"/>
  <c r="AL62" i="17"/>
  <c r="AM62" i="17" s="1"/>
  <c r="AL109" i="17"/>
  <c r="AM109" i="17" s="1"/>
  <c r="AL110" i="17"/>
  <c r="AM110" i="17" s="1"/>
  <c r="AN104" i="17"/>
  <c r="AO104" i="17" s="1"/>
  <c r="AN105" i="17"/>
  <c r="AO105" i="17" s="1"/>
  <c r="AV48" i="17"/>
  <c r="AW48" i="17" s="1"/>
  <c r="AV49" i="17"/>
  <c r="AW49" i="17" s="1"/>
  <c r="AV88" i="17"/>
  <c r="AW88" i="17" s="1"/>
  <c r="AT55" i="17"/>
  <c r="AU55" i="17" s="1"/>
  <c r="AT124" i="17"/>
  <c r="AU124" i="17" s="1"/>
  <c r="AT12" i="17"/>
  <c r="AU12" i="17" s="1"/>
  <c r="AV72" i="17"/>
  <c r="AW72" i="17" s="1"/>
  <c r="AT13" i="17"/>
  <c r="AU13" i="17" s="1"/>
  <c r="AN76" i="17"/>
  <c r="AO76" i="17" s="1"/>
  <c r="AN75" i="17"/>
  <c r="AO75" i="17" s="1"/>
  <c r="AV31" i="17"/>
  <c r="AW31" i="17" s="1"/>
  <c r="AV30" i="17"/>
  <c r="AW30" i="17" s="1"/>
  <c r="AV34" i="17"/>
  <c r="AW34" i="17" s="1"/>
  <c r="AV35" i="17"/>
  <c r="AW35" i="17" s="1"/>
  <c r="AV126" i="17"/>
  <c r="AW126" i="17" s="1"/>
  <c r="AV125" i="17"/>
  <c r="AW125" i="17" s="1"/>
  <c r="AN33" i="17"/>
  <c r="AO33" i="17" s="1"/>
  <c r="AN32" i="17"/>
  <c r="AO32" i="17" s="1"/>
  <c r="AV12" i="17"/>
  <c r="AW12" i="17" s="1"/>
  <c r="AV13" i="17"/>
  <c r="AW13" i="17" s="1"/>
  <c r="AN116" i="17"/>
  <c r="AO116" i="17" s="1"/>
  <c r="AN26" i="17"/>
  <c r="AO26" i="17" s="1"/>
  <c r="AV75" i="17"/>
  <c r="AW75" i="17" s="1"/>
  <c r="AV76" i="17"/>
  <c r="AW76" i="17" s="1"/>
  <c r="AV50" i="17"/>
  <c r="AW50" i="17" s="1"/>
  <c r="AV51" i="17"/>
  <c r="AW51" i="17" s="1"/>
  <c r="AT108" i="17"/>
  <c r="AU108" i="17" s="1"/>
  <c r="AL32" i="17"/>
  <c r="AM32" i="17" s="1"/>
  <c r="AL31" i="17"/>
  <c r="AM31" i="17" s="1"/>
  <c r="AN23" i="17"/>
  <c r="AO23" i="17" s="1"/>
  <c r="AN22" i="17"/>
  <c r="AO22" i="17" s="1"/>
  <c r="AV80" i="17"/>
  <c r="AW80" i="17" s="1"/>
  <c r="AV81" i="17"/>
  <c r="AW81" i="17" s="1"/>
  <c r="AN124" i="17"/>
  <c r="AO124" i="17" s="1"/>
  <c r="AN123" i="17"/>
  <c r="AO123" i="17" s="1"/>
  <c r="AL29" i="17"/>
  <c r="AM29" i="17" s="1"/>
  <c r="AL30" i="17"/>
  <c r="AM30" i="17" s="1"/>
  <c r="AV123" i="17"/>
  <c r="AW123" i="17" s="1"/>
  <c r="AV124" i="17"/>
  <c r="AW124" i="17" s="1"/>
  <c r="AV59" i="17"/>
  <c r="AW59" i="17" s="1"/>
  <c r="AV60" i="17"/>
  <c r="AW60" i="17" s="1"/>
  <c r="AL26" i="17"/>
  <c r="AM26" i="17" s="1"/>
  <c r="AF138" i="17"/>
  <c r="AG138" i="17" s="1"/>
  <c r="AF139" i="17"/>
  <c r="AG139" i="17" s="1"/>
  <c r="AT100" i="17"/>
  <c r="AU100" i="17" s="1"/>
  <c r="AT99" i="17"/>
  <c r="AU99" i="17" s="1"/>
  <c r="AT44" i="17"/>
  <c r="AU44" i="17" s="1"/>
  <c r="AN48" i="17"/>
  <c r="AO48" i="17" s="1"/>
  <c r="AN49" i="17"/>
  <c r="AO49" i="17" s="1"/>
  <c r="AL92" i="17"/>
  <c r="AM92" i="17" s="1"/>
  <c r="AN60" i="17"/>
  <c r="AO60" i="17" s="1"/>
  <c r="AL140" i="17"/>
  <c r="AM140" i="17" s="1"/>
  <c r="AL125" i="17"/>
  <c r="AM125" i="17" s="1"/>
  <c r="AL126" i="17"/>
  <c r="AM126" i="17" s="1"/>
  <c r="AV33" i="17"/>
  <c r="AW33" i="17" s="1"/>
  <c r="AT31" i="17"/>
  <c r="AU31" i="17" s="1"/>
  <c r="AT148" i="17"/>
  <c r="AU148" i="17" s="1"/>
  <c r="AN47" i="17"/>
  <c r="AO47" i="17" s="1"/>
  <c r="AT17" i="17"/>
  <c r="AU17" i="17" s="1"/>
  <c r="AN13" i="17"/>
  <c r="AO13" i="17" s="1"/>
  <c r="AL38" i="17"/>
  <c r="AM38" i="17" s="1"/>
  <c r="AL37" i="17"/>
  <c r="AM37" i="17" s="1"/>
  <c r="AT68" i="17"/>
  <c r="AU68" i="17" s="1"/>
  <c r="AT67" i="17"/>
  <c r="AU67" i="17" s="1"/>
  <c r="AF113" i="17"/>
  <c r="AG113" i="17" s="1"/>
  <c r="AF112" i="17"/>
  <c r="AG112" i="17" s="1"/>
  <c r="AV19" i="17"/>
  <c r="AW19" i="17" s="1"/>
  <c r="AT15" i="17"/>
  <c r="AU15" i="17" s="1"/>
  <c r="AT52" i="17"/>
  <c r="AU52" i="17" s="1"/>
  <c r="AV68" i="17"/>
  <c r="AW68" i="17" s="1"/>
  <c r="AV69" i="17"/>
  <c r="AW69" i="17" s="1"/>
  <c r="AT62" i="17"/>
  <c r="AU62" i="17" s="1"/>
  <c r="AT61" i="17"/>
  <c r="AU61" i="17" s="1"/>
  <c r="AF123" i="17"/>
  <c r="AG123" i="17" s="1"/>
  <c r="AF122" i="17"/>
  <c r="AG122" i="17" s="1"/>
  <c r="AV112" i="17"/>
  <c r="AW112" i="17" s="1"/>
  <c r="AV113" i="17"/>
  <c r="AW113" i="17" s="1"/>
  <c r="AV92" i="17"/>
  <c r="AW92" i="17" s="1"/>
  <c r="AV145" i="17"/>
  <c r="AW145" i="17" s="1"/>
  <c r="AV144" i="17"/>
  <c r="AW144" i="17" s="1"/>
  <c r="AV28" i="17"/>
  <c r="AW28" i="17" s="1"/>
  <c r="AV27" i="17"/>
  <c r="AW27" i="17" s="1"/>
  <c r="AT45" i="17"/>
  <c r="AU45" i="17" s="1"/>
  <c r="AT46" i="17"/>
  <c r="AU46" i="17" s="1"/>
  <c r="AL14" i="17"/>
  <c r="AM14" i="17" s="1"/>
  <c r="AV96" i="17"/>
  <c r="AW96" i="17" s="1"/>
  <c r="AV97" i="17"/>
  <c r="AW97" i="17" s="1"/>
  <c r="AN148" i="17"/>
  <c r="AO148" i="17" s="1"/>
  <c r="AN147" i="17"/>
  <c r="AO147" i="17" s="1"/>
  <c r="AT151" i="17"/>
  <c r="AU151" i="17" s="1"/>
  <c r="AT60" i="17"/>
  <c r="AU60" i="17" s="1"/>
  <c r="AV104" i="17"/>
  <c r="AW104" i="17" s="1"/>
  <c r="AV103" i="17"/>
  <c r="AW103" i="17" s="1"/>
  <c r="AN153" i="17"/>
  <c r="AO153" i="17" s="1"/>
  <c r="AN152" i="17"/>
  <c r="AO152" i="17" s="1"/>
  <c r="AT118" i="17"/>
  <c r="AU118" i="17" s="1"/>
  <c r="AT119" i="17"/>
  <c r="AU119" i="17" s="1"/>
  <c r="AV84" i="17"/>
  <c r="AW84" i="17" s="1"/>
  <c r="AV85" i="17"/>
  <c r="AW85" i="17" s="1"/>
  <c r="AL43" i="17"/>
  <c r="AM43" i="17" s="1"/>
  <c r="AL44" i="17"/>
  <c r="AM44" i="17" s="1"/>
  <c r="AT109" i="17"/>
  <c r="AU109" i="17" s="1"/>
  <c r="AV40" i="17"/>
  <c r="AW40" i="17" s="1"/>
  <c r="AT25" i="17"/>
  <c r="AU25" i="17" s="1"/>
  <c r="AT26" i="17"/>
  <c r="AU26" i="17" s="1"/>
  <c r="AN145" i="17"/>
  <c r="AO145" i="17" s="1"/>
  <c r="AT92" i="17"/>
  <c r="AU92" i="17" s="1"/>
  <c r="AN128" i="17"/>
  <c r="AO128" i="17" s="1"/>
  <c r="AN129" i="17"/>
  <c r="AO129" i="17" s="1"/>
  <c r="AT126" i="17"/>
  <c r="AU126" i="17" s="1"/>
  <c r="AL27" i="17"/>
  <c r="AM27" i="17" s="1"/>
  <c r="AL28" i="17"/>
  <c r="AM28" i="17" s="1"/>
  <c r="AL45" i="17"/>
  <c r="AM45" i="17" s="1"/>
  <c r="AL46" i="17"/>
  <c r="AM46" i="17" s="1"/>
  <c r="AV140" i="17"/>
  <c r="AW140" i="17" s="1"/>
  <c r="AL76" i="17"/>
  <c r="AM76" i="17" s="1"/>
  <c r="AL66" i="17"/>
  <c r="AM66" i="17" s="1"/>
  <c r="AV26" i="17"/>
  <c r="AW26" i="17" s="1"/>
  <c r="AD36" i="17"/>
  <c r="AE36" i="17" s="1"/>
  <c r="AD37" i="17"/>
  <c r="AE37" i="17" s="1"/>
  <c r="AN41" i="17"/>
  <c r="AO41" i="17" s="1"/>
  <c r="AV67" i="17"/>
  <c r="AW67" i="17" s="1"/>
  <c r="AV41" i="17"/>
  <c r="AW41" i="17" s="1"/>
  <c r="AL20" i="17"/>
  <c r="AM20" i="17" s="1"/>
  <c r="AN9" i="17"/>
  <c r="AO9" i="17" s="1"/>
  <c r="AT7" i="17"/>
  <c r="F167" i="3" l="1"/>
  <c r="I167" i="3" s="1"/>
  <c r="G167" i="3"/>
  <c r="J167" i="3" s="1"/>
  <c r="G169" i="3"/>
  <c r="J169" i="3" s="1"/>
  <c r="F163" i="3"/>
  <c r="I163" i="3" s="1"/>
  <c r="G163" i="3"/>
  <c r="J163" i="3" s="1"/>
  <c r="F166" i="3"/>
  <c r="I166" i="3" s="1"/>
  <c r="G164" i="3"/>
  <c r="J164" i="3" s="1"/>
  <c r="G166" i="3"/>
  <c r="J166" i="3" s="1"/>
  <c r="F164" i="3"/>
  <c r="I164" i="3" s="1"/>
  <c r="F165" i="3"/>
  <c r="I165" i="3" s="1"/>
  <c r="F162" i="3"/>
  <c r="I162" i="3" s="1"/>
  <c r="G165" i="3"/>
  <c r="J165" i="3" s="1"/>
  <c r="F168" i="3"/>
  <c r="I168" i="3" s="1"/>
  <c r="F169" i="3"/>
  <c r="I169" i="3" s="1"/>
  <c r="G168" i="3"/>
  <c r="J168" i="3" s="1"/>
  <c r="AJ14" i="17"/>
  <c r="AH11" i="17"/>
  <c r="AJ13" i="17"/>
  <c r="W7" i="17"/>
  <c r="AZ14" i="17"/>
  <c r="AZ13" i="17"/>
  <c r="BN45" i="17" s="1"/>
  <c r="AH7" i="17"/>
  <c r="AX7" i="17"/>
  <c r="AI14" i="17"/>
  <c r="AH8" i="17"/>
  <c r="AI13" i="17"/>
  <c r="BC73" i="17" s="1"/>
  <c r="AR14" i="17"/>
  <c r="BI142" i="17" s="1"/>
  <c r="AR13" i="17"/>
  <c r="AM8" i="17"/>
  <c r="AP7" i="17"/>
  <c r="F25" i="3"/>
  <c r="I25" i="3" s="1"/>
  <c r="F156" i="3"/>
  <c r="I156" i="3" s="1"/>
  <c r="G82" i="3"/>
  <c r="J82" i="3" s="1"/>
  <c r="G59" i="3"/>
  <c r="J59" i="3" s="1"/>
  <c r="F143" i="3"/>
  <c r="I143" i="3" s="1"/>
  <c r="F80" i="3"/>
  <c r="I80" i="3" s="1"/>
  <c r="G50" i="3"/>
  <c r="J50" i="3" s="1"/>
  <c r="G93" i="3"/>
  <c r="J93" i="3" s="1"/>
  <c r="G143" i="3"/>
  <c r="J143" i="3" s="1"/>
  <c r="G132" i="3"/>
  <c r="J132" i="3" s="1"/>
  <c r="F67" i="3"/>
  <c r="I67" i="3" s="1"/>
  <c r="F71" i="3"/>
  <c r="I71" i="3" s="1"/>
  <c r="G115" i="3"/>
  <c r="J115" i="3" s="1"/>
  <c r="F106" i="3"/>
  <c r="I106" i="3" s="1"/>
  <c r="F41" i="3"/>
  <c r="I41" i="3" s="1"/>
  <c r="G98" i="3"/>
  <c r="J98" i="3" s="1"/>
  <c r="G109" i="3"/>
  <c r="J109" i="3" s="1"/>
  <c r="F47" i="3"/>
  <c r="I47" i="3" s="1"/>
  <c r="G69" i="3"/>
  <c r="J69" i="3" s="1"/>
  <c r="G16" i="3"/>
  <c r="J16" i="3" s="1"/>
  <c r="G72" i="3"/>
  <c r="J72" i="3" s="1"/>
  <c r="F27" i="3"/>
  <c r="I27" i="3" s="1"/>
  <c r="F149" i="3"/>
  <c r="I149" i="3" s="1"/>
  <c r="G139" i="3"/>
  <c r="J139" i="3" s="1"/>
  <c r="G80" i="3"/>
  <c r="J80" i="3" s="1"/>
  <c r="F127" i="3"/>
  <c r="I127" i="3" s="1"/>
  <c r="F157" i="3"/>
  <c r="I157" i="3" s="1"/>
  <c r="F59" i="3"/>
  <c r="I59" i="3" s="1"/>
  <c r="G124" i="3"/>
  <c r="J124" i="3" s="1"/>
  <c r="F20" i="3"/>
  <c r="I20" i="3" s="1"/>
  <c r="G20" i="3"/>
  <c r="J20" i="3" s="1"/>
  <c r="G94" i="3"/>
  <c r="J94" i="3" s="1"/>
  <c r="F141" i="3"/>
  <c r="I141" i="3" s="1"/>
  <c r="G144" i="3"/>
  <c r="J144" i="3" s="1"/>
  <c r="F65" i="3"/>
  <c r="I65" i="3" s="1"/>
  <c r="F159" i="3"/>
  <c r="I159" i="3" s="1"/>
  <c r="G135" i="3"/>
  <c r="J135" i="3" s="1"/>
  <c r="F83" i="3"/>
  <c r="I83" i="3" s="1"/>
  <c r="G78" i="3"/>
  <c r="J78" i="3" s="1"/>
  <c r="G29" i="3"/>
  <c r="J29" i="3" s="1"/>
  <c r="F154" i="3"/>
  <c r="I154" i="3" s="1"/>
  <c r="F18" i="3"/>
  <c r="I18" i="3" s="1"/>
  <c r="BU61" i="18"/>
  <c r="BO43" i="18"/>
  <c r="BO122" i="18"/>
  <c r="BO49" i="18"/>
  <c r="BO66" i="18"/>
  <c r="BO136" i="18"/>
  <c r="BO124" i="18"/>
  <c r="AA7" i="18"/>
  <c r="AI14" i="18"/>
  <c r="AI13" i="18"/>
  <c r="AX11" i="18"/>
  <c r="AZ13" i="18"/>
  <c r="BU43" i="18" s="1"/>
  <c r="AP11" i="18"/>
  <c r="AR13" i="18"/>
  <c r="BP30" i="18" s="1"/>
  <c r="AR14" i="18"/>
  <c r="AP8" i="18"/>
  <c r="AQ14" i="18"/>
  <c r="BO93" i="18" s="1"/>
  <c r="AQ13" i="18"/>
  <c r="BO23" i="18" s="1"/>
  <c r="AZ14" i="18"/>
  <c r="AX7" i="18"/>
  <c r="AG9" i="18"/>
  <c r="AH7" i="18"/>
  <c r="AP7" i="18"/>
  <c r="AY13" i="18"/>
  <c r="BT97" i="18" s="1"/>
  <c r="AY14" i="18"/>
  <c r="AX8" i="18"/>
  <c r="AU7" i="17"/>
  <c r="N16" i="3" l="1"/>
  <c r="M16" i="3"/>
  <c r="M18" i="3"/>
  <c r="M17" i="3"/>
  <c r="P27" i="3" s="1"/>
  <c r="N17" i="3"/>
  <c r="BN8" i="17"/>
  <c r="BI114" i="17"/>
  <c r="BN119" i="17"/>
  <c r="BI66" i="17"/>
  <c r="BI148" i="17"/>
  <c r="BN12" i="17"/>
  <c r="BI133" i="17"/>
  <c r="BN149" i="17"/>
  <c r="BI97" i="17"/>
  <c r="BD31" i="17"/>
  <c r="BI32" i="17"/>
  <c r="BC133" i="17"/>
  <c r="BN153" i="17"/>
  <c r="BN95" i="17"/>
  <c r="BN142" i="17"/>
  <c r="BN88" i="17"/>
  <c r="BI75" i="17"/>
  <c r="BI28" i="17"/>
  <c r="BN51" i="17"/>
  <c r="BN27" i="17"/>
  <c r="BI60" i="17"/>
  <c r="BI91" i="17"/>
  <c r="BI121" i="17"/>
  <c r="BI92" i="17"/>
  <c r="BN108" i="17"/>
  <c r="BN130" i="17"/>
  <c r="BC70" i="17"/>
  <c r="BN101" i="17"/>
  <c r="BI13" i="17"/>
  <c r="BI155" i="17"/>
  <c r="BN7" i="17"/>
  <c r="BC82" i="17"/>
  <c r="BC7" i="17"/>
  <c r="BN83" i="17"/>
  <c r="BN116" i="17"/>
  <c r="BN68" i="17"/>
  <c r="BI41" i="17"/>
  <c r="BI130" i="17"/>
  <c r="BI42" i="17"/>
  <c r="BI108" i="17"/>
  <c r="BC31" i="17"/>
  <c r="BN29" i="17"/>
  <c r="BN65" i="17"/>
  <c r="BI16" i="17"/>
  <c r="BN64" i="17"/>
  <c r="BI125" i="17"/>
  <c r="BC153" i="17"/>
  <c r="BC52" i="17"/>
  <c r="BN143" i="17"/>
  <c r="BC141" i="17"/>
  <c r="BC121" i="17"/>
  <c r="BN140" i="17"/>
  <c r="BC86" i="17"/>
  <c r="BI93" i="17"/>
  <c r="BC145" i="17"/>
  <c r="BC114" i="17"/>
  <c r="BI70" i="17"/>
  <c r="BC105" i="17"/>
  <c r="BI51" i="17"/>
  <c r="BN33" i="17"/>
  <c r="BI63" i="17"/>
  <c r="BD131" i="17"/>
  <c r="BD97" i="17"/>
  <c r="BD110" i="17"/>
  <c r="BD119" i="17"/>
  <c r="BN18" i="17"/>
  <c r="BN120" i="17"/>
  <c r="BN9" i="17"/>
  <c r="BN58" i="17"/>
  <c r="BN23" i="17"/>
  <c r="BN67" i="17"/>
  <c r="BN21" i="17"/>
  <c r="BN36" i="17"/>
  <c r="BN28" i="17"/>
  <c r="BI46" i="17"/>
  <c r="BN107" i="17"/>
  <c r="BI10" i="17"/>
  <c r="BI126" i="17"/>
  <c r="BI25" i="17"/>
  <c r="BI136" i="17"/>
  <c r="BN125" i="17"/>
  <c r="BN136" i="17"/>
  <c r="BI76" i="17"/>
  <c r="BN78" i="17"/>
  <c r="BI7" i="17"/>
  <c r="BD54" i="17"/>
  <c r="BI65" i="17"/>
  <c r="BI30" i="17"/>
  <c r="BI35" i="17"/>
  <c r="BI139" i="17"/>
  <c r="BI115" i="17"/>
  <c r="BN105" i="17"/>
  <c r="BN151" i="17"/>
  <c r="BI21" i="17"/>
  <c r="BN31" i="17"/>
  <c r="BI95" i="17"/>
  <c r="BN146" i="17"/>
  <c r="BN41" i="17"/>
  <c r="BI140" i="17"/>
  <c r="BD128" i="17"/>
  <c r="BN147" i="17"/>
  <c r="BN152" i="17"/>
  <c r="BN20" i="17"/>
  <c r="BN114" i="17"/>
  <c r="BN73" i="17"/>
  <c r="BN48" i="17"/>
  <c r="BN90" i="17"/>
  <c r="BN77" i="17"/>
  <c r="BN71" i="17"/>
  <c r="BN42" i="17"/>
  <c r="BN66" i="17"/>
  <c r="BN126" i="17"/>
  <c r="BN131" i="17"/>
  <c r="BN84" i="17"/>
  <c r="BN14" i="17"/>
  <c r="BN127" i="17"/>
  <c r="BN85" i="17"/>
  <c r="BN86" i="17"/>
  <c r="BN145" i="17"/>
  <c r="BN76" i="17"/>
  <c r="BN89" i="17"/>
  <c r="BN94" i="17"/>
  <c r="BN138" i="17"/>
  <c r="BN74" i="17"/>
  <c r="BN102" i="17"/>
  <c r="BN13" i="17"/>
  <c r="BN44" i="17"/>
  <c r="BN103" i="17"/>
  <c r="BN98" i="17"/>
  <c r="BN26" i="17"/>
  <c r="BN57" i="17"/>
  <c r="BN115" i="17"/>
  <c r="BN87" i="17"/>
  <c r="BN96" i="17"/>
  <c r="BN134" i="17"/>
  <c r="BN49" i="17"/>
  <c r="BN150" i="17"/>
  <c r="BN80" i="17"/>
  <c r="BN124" i="17"/>
  <c r="BN52" i="17"/>
  <c r="BN62" i="17"/>
  <c r="BN63" i="17"/>
  <c r="BN148" i="17"/>
  <c r="BN17" i="17"/>
  <c r="BN141" i="17"/>
  <c r="BN111" i="17"/>
  <c r="BN70" i="17"/>
  <c r="BN104" i="17"/>
  <c r="BN22" i="17"/>
  <c r="BN59" i="17"/>
  <c r="BN56" i="17"/>
  <c r="BN82" i="17"/>
  <c r="BN75" i="17"/>
  <c r="BN19" i="17"/>
  <c r="BN43" i="17"/>
  <c r="BN60" i="17"/>
  <c r="BN30" i="17"/>
  <c r="BN46" i="17"/>
  <c r="BN47" i="17"/>
  <c r="BN35" i="17"/>
  <c r="BN106" i="17"/>
  <c r="BN32" i="17"/>
  <c r="BN91" i="17"/>
  <c r="BN97" i="17"/>
  <c r="BN135" i="17"/>
  <c r="BN117" i="17"/>
  <c r="BN11" i="17"/>
  <c r="BN54" i="17"/>
  <c r="BN121" i="17"/>
  <c r="BN55" i="17"/>
  <c r="BN123" i="17"/>
  <c r="BN15" i="17"/>
  <c r="BN144" i="17"/>
  <c r="BN128" i="17"/>
  <c r="BN118" i="17"/>
  <c r="BN99" i="17"/>
  <c r="BN110" i="17"/>
  <c r="BN50" i="17"/>
  <c r="BN79" i="17"/>
  <c r="BN40" i="17"/>
  <c r="BN10" i="17"/>
  <c r="BN81" i="17"/>
  <c r="BN139" i="17"/>
  <c r="BN129" i="17"/>
  <c r="BN25" i="17"/>
  <c r="BN113" i="17"/>
  <c r="BN112" i="17"/>
  <c r="BN38" i="17"/>
  <c r="BN24" i="17"/>
  <c r="BN61" i="17"/>
  <c r="BN133" i="17"/>
  <c r="BI132" i="17"/>
  <c r="BI152" i="17"/>
  <c r="BN93" i="17"/>
  <c r="BI96" i="17"/>
  <c r="BI18" i="17"/>
  <c r="BC17" i="17"/>
  <c r="BI62" i="17"/>
  <c r="BN100" i="17"/>
  <c r="BD116" i="17"/>
  <c r="BI79" i="17"/>
  <c r="BN92" i="17"/>
  <c r="BI64" i="17"/>
  <c r="BI9" i="17"/>
  <c r="BI69" i="17"/>
  <c r="BD132" i="17"/>
  <c r="BD11" i="17"/>
  <c r="BD22" i="17"/>
  <c r="BD117" i="17"/>
  <c r="BD124" i="17"/>
  <c r="BD133" i="17"/>
  <c r="BD103" i="17"/>
  <c r="BD122" i="17"/>
  <c r="BD68" i="17"/>
  <c r="BD107" i="17"/>
  <c r="BD115" i="17"/>
  <c r="BD139" i="17"/>
  <c r="BI103" i="17"/>
  <c r="BI8" i="17"/>
  <c r="BI107" i="17"/>
  <c r="BI59" i="17"/>
  <c r="BI45" i="17"/>
  <c r="BI68" i="17"/>
  <c r="BI147" i="17"/>
  <c r="BI102" i="17"/>
  <c r="BI104" i="17"/>
  <c r="BI80" i="17"/>
  <c r="BI17" i="17"/>
  <c r="BI124" i="17"/>
  <c r="BI15" i="17"/>
  <c r="BI82" i="17"/>
  <c r="BI143" i="17"/>
  <c r="BI120" i="17"/>
  <c r="BI47" i="17"/>
  <c r="BI113" i="17"/>
  <c r="BI131" i="17"/>
  <c r="BI26" i="17"/>
  <c r="BI149" i="17"/>
  <c r="BI78" i="17"/>
  <c r="BI40" i="17"/>
  <c r="BI116" i="17"/>
  <c r="BI138" i="17"/>
  <c r="BI89" i="17"/>
  <c r="BI71" i="17"/>
  <c r="BI153" i="17"/>
  <c r="BI73" i="17"/>
  <c r="BI112" i="17"/>
  <c r="BI81" i="17"/>
  <c r="BI101" i="17"/>
  <c r="BI88" i="17"/>
  <c r="BI98" i="17"/>
  <c r="BI106" i="17"/>
  <c r="BI154" i="17"/>
  <c r="BI94" i="17"/>
  <c r="BI50" i="17"/>
  <c r="BI134" i="17"/>
  <c r="BI151" i="17"/>
  <c r="BI14" i="17"/>
  <c r="BI84" i="17"/>
  <c r="BI145" i="17"/>
  <c r="BI99" i="17"/>
  <c r="BI29" i="17"/>
  <c r="BI85" i="17"/>
  <c r="BI144" i="17"/>
  <c r="BI39" i="17"/>
  <c r="BI55" i="17"/>
  <c r="BI20" i="17"/>
  <c r="BI67" i="17"/>
  <c r="BI122" i="17"/>
  <c r="BI117" i="17"/>
  <c r="BI53" i="17"/>
  <c r="BI31" i="17"/>
  <c r="BI58" i="17"/>
  <c r="BI57" i="17"/>
  <c r="BI110" i="17"/>
  <c r="BI135" i="17"/>
  <c r="BI61" i="17"/>
  <c r="BI86" i="17"/>
  <c r="BI74" i="17"/>
  <c r="BI49" i="17"/>
  <c r="BI129" i="17"/>
  <c r="BI83" i="17"/>
  <c r="BI146" i="17"/>
  <c r="BI150" i="17"/>
  <c r="BI141" i="17"/>
  <c r="BI127" i="17"/>
  <c r="BI109" i="17"/>
  <c r="BI54" i="17"/>
  <c r="BI19" i="17"/>
  <c r="BI137" i="17"/>
  <c r="BI111" i="17"/>
  <c r="BI48" i="17"/>
  <c r="BI77" i="17"/>
  <c r="BI100" i="17"/>
  <c r="BI23" i="17"/>
  <c r="BI52" i="17"/>
  <c r="BI119" i="17"/>
  <c r="BI12" i="17"/>
  <c r="BI90" i="17"/>
  <c r="BI44" i="17"/>
  <c r="BI105" i="17"/>
  <c r="BI118" i="17"/>
  <c r="BI38" i="17"/>
  <c r="BI22" i="17"/>
  <c r="BI36" i="17"/>
  <c r="BI123" i="17"/>
  <c r="BI24" i="17"/>
  <c r="BI11" i="17"/>
  <c r="BI56" i="17"/>
  <c r="BI33" i="17"/>
  <c r="BI37" i="17"/>
  <c r="BN37" i="17"/>
  <c r="BN132" i="17"/>
  <c r="BD82" i="17"/>
  <c r="BN39" i="17"/>
  <c r="BN69" i="17"/>
  <c r="BN53" i="17"/>
  <c r="BI34" i="17"/>
  <c r="BD71" i="17"/>
  <c r="BN72" i="17"/>
  <c r="BD112" i="17"/>
  <c r="BN122" i="17"/>
  <c r="BN34" i="17"/>
  <c r="BI128" i="17"/>
  <c r="BD91" i="17"/>
  <c r="BI87" i="17"/>
  <c r="BI27" i="17"/>
  <c r="BD32" i="17"/>
  <c r="BN109" i="17"/>
  <c r="BI72" i="17"/>
  <c r="BI43" i="17"/>
  <c r="BN137" i="17"/>
  <c r="BN16" i="17"/>
  <c r="BD150" i="17"/>
  <c r="BD153" i="17"/>
  <c r="BD85" i="17"/>
  <c r="BD75" i="17"/>
  <c r="BD13" i="17"/>
  <c r="BD121" i="17"/>
  <c r="BD83" i="17"/>
  <c r="BD24" i="17"/>
  <c r="BD78" i="17"/>
  <c r="BD88" i="17"/>
  <c r="BD62" i="17"/>
  <c r="BD19" i="17"/>
  <c r="BD74" i="17"/>
  <c r="BD27" i="17"/>
  <c r="BD34" i="17"/>
  <c r="BD92" i="17"/>
  <c r="BD14" i="17"/>
  <c r="BD149" i="17"/>
  <c r="BD30" i="17"/>
  <c r="BD135" i="17"/>
  <c r="BD23" i="17"/>
  <c r="BD60" i="17"/>
  <c r="BD86" i="17"/>
  <c r="BD145" i="17"/>
  <c r="BD57" i="17"/>
  <c r="BD42" i="17"/>
  <c r="BD154" i="17"/>
  <c r="BD51" i="17"/>
  <c r="BD152" i="17"/>
  <c r="BD147" i="17"/>
  <c r="BD136" i="17"/>
  <c r="BD41" i="17"/>
  <c r="BD151" i="17"/>
  <c r="BD99" i="17"/>
  <c r="BD25" i="17"/>
  <c r="BD146" i="17"/>
  <c r="BD36" i="17"/>
  <c r="BD48" i="17"/>
  <c r="BD104" i="17"/>
  <c r="BD113" i="17"/>
  <c r="BD35" i="17"/>
  <c r="BD20" i="17"/>
  <c r="BD59" i="17"/>
  <c r="BD125" i="17"/>
  <c r="BD58" i="17"/>
  <c r="BD96" i="17"/>
  <c r="BD40" i="17"/>
  <c r="BD94" i="17"/>
  <c r="BD111" i="17"/>
  <c r="BD8" i="17"/>
  <c r="BD105" i="17"/>
  <c r="BD137" i="17"/>
  <c r="BD143" i="17"/>
  <c r="BD130" i="17"/>
  <c r="BD26" i="17"/>
  <c r="BD155" i="17"/>
  <c r="BD28" i="17"/>
  <c r="BD52" i="17"/>
  <c r="BD87" i="17"/>
  <c r="BD72" i="17"/>
  <c r="BD100" i="17"/>
  <c r="BD70" i="17"/>
  <c r="BD127" i="17"/>
  <c r="BD49" i="17"/>
  <c r="BD134" i="17"/>
  <c r="BD84" i="17"/>
  <c r="BD144" i="17"/>
  <c r="BD29" i="17"/>
  <c r="BD114" i="17"/>
  <c r="BD109" i="17"/>
  <c r="BD102" i="17"/>
  <c r="BD142" i="17"/>
  <c r="BD15" i="17"/>
  <c r="BD12" i="17"/>
  <c r="BD90" i="17"/>
  <c r="BD120" i="17"/>
  <c r="BD126" i="17"/>
  <c r="BD118" i="17"/>
  <c r="BD81" i="17"/>
  <c r="BD61" i="17"/>
  <c r="BD77" i="17"/>
  <c r="BD66" i="17"/>
  <c r="BD69" i="17"/>
  <c r="BD76" i="17"/>
  <c r="BD101" i="17"/>
  <c r="BD129" i="17"/>
  <c r="BD98" i="17"/>
  <c r="BD67" i="17"/>
  <c r="BD18" i="17"/>
  <c r="BD95" i="17"/>
  <c r="BD55" i="17"/>
  <c r="BD89" i="17"/>
  <c r="BD56" i="17"/>
  <c r="BD46" i="17"/>
  <c r="BD21" i="17"/>
  <c r="BD140" i="17"/>
  <c r="BD93" i="17"/>
  <c r="BD148" i="17"/>
  <c r="BD7" i="17"/>
  <c r="BD79" i="17"/>
  <c r="BD33" i="17"/>
  <c r="BD50" i="17"/>
  <c r="BD43" i="17"/>
  <c r="BD65" i="17"/>
  <c r="BD73" i="17"/>
  <c r="BD53" i="17"/>
  <c r="BD17" i="17"/>
  <c r="BD64" i="17"/>
  <c r="BD45" i="17"/>
  <c r="BD10" i="17"/>
  <c r="BD39" i="17"/>
  <c r="BD47" i="17"/>
  <c r="BD37" i="17"/>
  <c r="BD44" i="17"/>
  <c r="BD80" i="17"/>
  <c r="BD108" i="17"/>
  <c r="BD141" i="17"/>
  <c r="BD9" i="17"/>
  <c r="BD38" i="17"/>
  <c r="BD63" i="17"/>
  <c r="BD106" i="17"/>
  <c r="BD123" i="17"/>
  <c r="BC148" i="17"/>
  <c r="BC150" i="17"/>
  <c r="BC116" i="17"/>
  <c r="BC29" i="17"/>
  <c r="BC146" i="17"/>
  <c r="BC84" i="17"/>
  <c r="BC8" i="17"/>
  <c r="BC139" i="17"/>
  <c r="BC51" i="17"/>
  <c r="BC83" i="17"/>
  <c r="BC49" i="17"/>
  <c r="BC65" i="17"/>
  <c r="BC119" i="17"/>
  <c r="BC104" i="17"/>
  <c r="BC28" i="17"/>
  <c r="BC155" i="17"/>
  <c r="BC108" i="17"/>
  <c r="BC94" i="17"/>
  <c r="BC80" i="17"/>
  <c r="BC27" i="17"/>
  <c r="BC76" i="17"/>
  <c r="BC12" i="17"/>
  <c r="BC48" i="17"/>
  <c r="BC54" i="17"/>
  <c r="BC18" i="17"/>
  <c r="BC123" i="17"/>
  <c r="BC138" i="17"/>
  <c r="BC20" i="17"/>
  <c r="BC93" i="17"/>
  <c r="BC100" i="17"/>
  <c r="BC39" i="17"/>
  <c r="BC60" i="17"/>
  <c r="BC149" i="17"/>
  <c r="BC57" i="17"/>
  <c r="BC24" i="17"/>
  <c r="BC111" i="17"/>
  <c r="BC135" i="17"/>
  <c r="BC9" i="17"/>
  <c r="BC15" i="17"/>
  <c r="BC50" i="17"/>
  <c r="BC128" i="17"/>
  <c r="BC126" i="17"/>
  <c r="BC61" i="17"/>
  <c r="BC147" i="17"/>
  <c r="BC59" i="17"/>
  <c r="BC118" i="17"/>
  <c r="BC90" i="17"/>
  <c r="BC125" i="17"/>
  <c r="BC131" i="17"/>
  <c r="BC56" i="17"/>
  <c r="BC92" i="17"/>
  <c r="BC74" i="17"/>
  <c r="BC33" i="17"/>
  <c r="BC37" i="17"/>
  <c r="BC99" i="17"/>
  <c r="BC34" i="17"/>
  <c r="BC140" i="17"/>
  <c r="BC154" i="17"/>
  <c r="BC102" i="17"/>
  <c r="BC101" i="17"/>
  <c r="BC113" i="17"/>
  <c r="BC68" i="17"/>
  <c r="BC109" i="17"/>
  <c r="BC91" i="17"/>
  <c r="BC129" i="17"/>
  <c r="BC42" i="17"/>
  <c r="BC132" i="17"/>
  <c r="BC110" i="17"/>
  <c r="BC38" i="17"/>
  <c r="BC30" i="17"/>
  <c r="BC151" i="17"/>
  <c r="BC66" i="17"/>
  <c r="BC55" i="17"/>
  <c r="BC72" i="17"/>
  <c r="BC43" i="17"/>
  <c r="BC44" i="17"/>
  <c r="BC26" i="17"/>
  <c r="BC58" i="17"/>
  <c r="BC81" i="17"/>
  <c r="BC32" i="17"/>
  <c r="BC120" i="17"/>
  <c r="BC11" i="17"/>
  <c r="BC134" i="17"/>
  <c r="BC63" i="17"/>
  <c r="BC75" i="17"/>
  <c r="BC115" i="17"/>
  <c r="BC107" i="17"/>
  <c r="BC53" i="17"/>
  <c r="BC124" i="17"/>
  <c r="BC152" i="17"/>
  <c r="BC95" i="17"/>
  <c r="BC89" i="17"/>
  <c r="BC85" i="17"/>
  <c r="BC47" i="17"/>
  <c r="BC46" i="17"/>
  <c r="BC16" i="17"/>
  <c r="BC69" i="17"/>
  <c r="BC122" i="17"/>
  <c r="BC79" i="17"/>
  <c r="BC136" i="17"/>
  <c r="BC21" i="17"/>
  <c r="BC78" i="17"/>
  <c r="BC64" i="17"/>
  <c r="BC142" i="17"/>
  <c r="BC67" i="17"/>
  <c r="BC106" i="17"/>
  <c r="BC41" i="17"/>
  <c r="BC25" i="17"/>
  <c r="BC143" i="17"/>
  <c r="BC14" i="17"/>
  <c r="BC117" i="17"/>
  <c r="BC88" i="17"/>
  <c r="BC130" i="17"/>
  <c r="BC40" i="17"/>
  <c r="BC98" i="17"/>
  <c r="BC10" i="17"/>
  <c r="BC127" i="17"/>
  <c r="BC22" i="17"/>
  <c r="BC96" i="17"/>
  <c r="BC103" i="17"/>
  <c r="BC112" i="17"/>
  <c r="BC71" i="17"/>
  <c r="BC13" i="17"/>
  <c r="BC45" i="17"/>
  <c r="BC35" i="17"/>
  <c r="BC87" i="17"/>
  <c r="BC62" i="17"/>
  <c r="BC144" i="17"/>
  <c r="BC77" i="17"/>
  <c r="BC97" i="17"/>
  <c r="BC19" i="17"/>
  <c r="BC137" i="17"/>
  <c r="BD16" i="17"/>
  <c r="BD138" i="17"/>
  <c r="BC6" i="17"/>
  <c r="BC23" i="17"/>
  <c r="BC36" i="17"/>
  <c r="AQ14" i="17"/>
  <c r="AQ13" i="17"/>
  <c r="BH6" i="17" s="1"/>
  <c r="AP8" i="17"/>
  <c r="AY14" i="17"/>
  <c r="AY13" i="17"/>
  <c r="AX8" i="17"/>
  <c r="AX11" i="17"/>
  <c r="AP11" i="17"/>
  <c r="BU47" i="18"/>
  <c r="BU50" i="18"/>
  <c r="BU57" i="18"/>
  <c r="BU93" i="18"/>
  <c r="BU35" i="18"/>
  <c r="BU107" i="18"/>
  <c r="BU27" i="18"/>
  <c r="BU80" i="18"/>
  <c r="BO39" i="18"/>
  <c r="BO61" i="18"/>
  <c r="BU144" i="18"/>
  <c r="BU9" i="18"/>
  <c r="BU100" i="18"/>
  <c r="BU109" i="18"/>
  <c r="BU26" i="18"/>
  <c r="BU64" i="18"/>
  <c r="BU119" i="18"/>
  <c r="BU72" i="18"/>
  <c r="BO103" i="18"/>
  <c r="BO97" i="18"/>
  <c r="BO144" i="18"/>
  <c r="BU15" i="18"/>
  <c r="BU40" i="18"/>
  <c r="BU19" i="18"/>
  <c r="BU55" i="18"/>
  <c r="BU125" i="18"/>
  <c r="BU132" i="18"/>
  <c r="BU62" i="18"/>
  <c r="BU88" i="18"/>
  <c r="BU87" i="18"/>
  <c r="BU137" i="18"/>
  <c r="BO111" i="18"/>
  <c r="BO64" i="18"/>
  <c r="BU91" i="18"/>
  <c r="BU13" i="18"/>
  <c r="BU70" i="18"/>
  <c r="BU20" i="18"/>
  <c r="BU136" i="18"/>
  <c r="BU75" i="18"/>
  <c r="BU22" i="18"/>
  <c r="BU24" i="18"/>
  <c r="BU39" i="18"/>
  <c r="BU38" i="18"/>
  <c r="BU51" i="18"/>
  <c r="BU101" i="18"/>
  <c r="BU121" i="18"/>
  <c r="BU77" i="18"/>
  <c r="BU10" i="18"/>
  <c r="BO35" i="18"/>
  <c r="BO84" i="18"/>
  <c r="BU63" i="18"/>
  <c r="BU114" i="18"/>
  <c r="BU139" i="18"/>
  <c r="BU113" i="18"/>
  <c r="BU69" i="18"/>
  <c r="BU126" i="18"/>
  <c r="BU92" i="18"/>
  <c r="BU16" i="18"/>
  <c r="BU97" i="18"/>
  <c r="BU25" i="18"/>
  <c r="BO68" i="18"/>
  <c r="BO37" i="18"/>
  <c r="BU49" i="18"/>
  <c r="BU124" i="18"/>
  <c r="BU120" i="18"/>
  <c r="BU89" i="18"/>
  <c r="BU143" i="18"/>
  <c r="BU98" i="18"/>
  <c r="BU102" i="18"/>
  <c r="BP116" i="18"/>
  <c r="BO79" i="18"/>
  <c r="BO20" i="18"/>
  <c r="BU8" i="18"/>
  <c r="BU130" i="18"/>
  <c r="BU28" i="18"/>
  <c r="BU53" i="18"/>
  <c r="BU82" i="18"/>
  <c r="BU95" i="18"/>
  <c r="BU56" i="18"/>
  <c r="BU131" i="18"/>
  <c r="BU133" i="18"/>
  <c r="BO65" i="18"/>
  <c r="BO96" i="18"/>
  <c r="BO140" i="18"/>
  <c r="BO115" i="18"/>
  <c r="BO107" i="18"/>
  <c r="BO63" i="18"/>
  <c r="BO57" i="18"/>
  <c r="BO143" i="18"/>
  <c r="BO102" i="18"/>
  <c r="BO86" i="18"/>
  <c r="BT106" i="18"/>
  <c r="BT85" i="18"/>
  <c r="BT28" i="18"/>
  <c r="BT27" i="18"/>
  <c r="BT78" i="18"/>
  <c r="BT44" i="18"/>
  <c r="BT57" i="18"/>
  <c r="BT86" i="18"/>
  <c r="BT61" i="18"/>
  <c r="BT107" i="18"/>
  <c r="BT141" i="18"/>
  <c r="BT45" i="18"/>
  <c r="BT15" i="18"/>
  <c r="BT94" i="18"/>
  <c r="BT10" i="18"/>
  <c r="BT121" i="18"/>
  <c r="BT87" i="18"/>
  <c r="BT21" i="18"/>
  <c r="BT68" i="18"/>
  <c r="BT51" i="18"/>
  <c r="BT66" i="18"/>
  <c r="BT59" i="18"/>
  <c r="BT71" i="18"/>
  <c r="BT41" i="18"/>
  <c r="BT20" i="18"/>
  <c r="BT50" i="18"/>
  <c r="BT70" i="18"/>
  <c r="BT75" i="18"/>
  <c r="BT9" i="18"/>
  <c r="BO95" i="18"/>
  <c r="BJ9" i="18"/>
  <c r="BO147" i="18"/>
  <c r="BO145" i="18"/>
  <c r="BO54" i="18"/>
  <c r="BO8" i="18"/>
  <c r="BO42" i="18"/>
  <c r="BO78" i="18"/>
  <c r="BO82" i="18"/>
  <c r="BO94" i="18"/>
  <c r="BO90" i="18"/>
  <c r="BO108" i="18"/>
  <c r="BT84" i="18"/>
  <c r="BT72" i="18"/>
  <c r="BT137" i="18"/>
  <c r="BU34" i="18"/>
  <c r="BU117" i="18"/>
  <c r="BT38" i="18"/>
  <c r="BT26" i="18"/>
  <c r="BU103" i="18"/>
  <c r="BT147" i="18"/>
  <c r="BT118" i="18"/>
  <c r="BU29" i="18"/>
  <c r="BU60" i="18"/>
  <c r="BU115" i="18"/>
  <c r="BU122" i="18"/>
  <c r="BT43" i="18"/>
  <c r="BU105" i="18"/>
  <c r="BT25" i="18"/>
  <c r="BT52" i="18"/>
  <c r="BT40" i="18"/>
  <c r="BU86" i="18"/>
  <c r="BT49" i="18"/>
  <c r="BT103" i="18"/>
  <c r="BT146" i="18"/>
  <c r="BT65" i="18"/>
  <c r="BU145" i="18"/>
  <c r="BU48" i="18"/>
  <c r="BU127" i="18"/>
  <c r="BU108" i="18"/>
  <c r="BT113" i="18"/>
  <c r="BU66" i="18"/>
  <c r="BT143" i="18"/>
  <c r="BT64" i="18"/>
  <c r="BT37" i="18"/>
  <c r="BT98" i="18"/>
  <c r="BT88" i="18"/>
  <c r="BT138" i="18"/>
  <c r="BT80" i="18"/>
  <c r="BT69" i="18"/>
  <c r="BT34" i="18"/>
  <c r="BT16" i="18"/>
  <c r="BO67" i="18"/>
  <c r="BO58" i="18"/>
  <c r="BO32" i="18"/>
  <c r="BT129" i="18"/>
  <c r="BT31" i="18"/>
  <c r="BT104" i="18"/>
  <c r="BT82" i="18"/>
  <c r="BT93" i="18"/>
  <c r="BT131" i="18"/>
  <c r="BO21" i="18"/>
  <c r="BO25" i="18"/>
  <c r="BO24" i="18"/>
  <c r="BO34" i="18"/>
  <c r="BO73" i="18"/>
  <c r="BO46" i="18"/>
  <c r="BO19" i="18"/>
  <c r="BO38" i="18"/>
  <c r="BO80" i="18"/>
  <c r="BO50" i="18"/>
  <c r="BU74" i="18"/>
  <c r="BU33" i="18"/>
  <c r="BU31" i="18"/>
  <c r="BU99" i="18"/>
  <c r="BU17" i="18"/>
  <c r="BU52" i="18"/>
  <c r="BT36" i="18"/>
  <c r="BU11" i="18"/>
  <c r="BT135" i="18"/>
  <c r="BU79" i="18"/>
  <c r="BT14" i="18"/>
  <c r="BU32" i="18"/>
  <c r="BU118" i="18"/>
  <c r="BU84" i="18"/>
  <c r="BT111" i="18"/>
  <c r="BU45" i="18"/>
  <c r="BU44" i="18"/>
  <c r="BT79" i="18"/>
  <c r="BT112" i="18"/>
  <c r="BU36" i="18"/>
  <c r="BU59" i="18"/>
  <c r="BU129" i="18"/>
  <c r="BT124" i="18"/>
  <c r="BU147" i="18"/>
  <c r="BT109" i="18"/>
  <c r="BU138" i="18"/>
  <c r="BT60" i="18"/>
  <c r="BT76" i="18"/>
  <c r="BT136" i="18"/>
  <c r="BT17" i="18"/>
  <c r="BT19" i="18"/>
  <c r="BU106" i="18"/>
  <c r="BU140" i="18"/>
  <c r="BT54" i="18"/>
  <c r="BT132" i="18"/>
  <c r="BT7" i="18"/>
  <c r="BT102" i="18"/>
  <c r="BT55" i="18"/>
  <c r="BT62" i="18"/>
  <c r="BT91" i="18"/>
  <c r="BT115" i="18"/>
  <c r="BP132" i="18"/>
  <c r="BO106" i="18"/>
  <c r="BO98" i="18"/>
  <c r="BO118" i="18"/>
  <c r="BT8" i="18"/>
  <c r="BT32" i="18"/>
  <c r="BT133" i="18"/>
  <c r="BT18" i="18"/>
  <c r="BT130" i="18"/>
  <c r="BT134" i="18"/>
  <c r="BO36" i="18"/>
  <c r="BO56" i="18"/>
  <c r="BO72" i="18"/>
  <c r="BO60" i="18"/>
  <c r="BO31" i="18"/>
  <c r="BO99" i="18"/>
  <c r="BO44" i="18"/>
  <c r="BO59" i="18"/>
  <c r="BO27" i="18"/>
  <c r="BO16" i="18"/>
  <c r="BU68" i="18"/>
  <c r="BT39" i="18"/>
  <c r="BU142" i="18"/>
  <c r="BU18" i="18"/>
  <c r="BU110" i="18"/>
  <c r="BU111" i="18"/>
  <c r="BU83" i="18"/>
  <c r="BU141" i="18"/>
  <c r="BU81" i="18"/>
  <c r="BU112" i="18"/>
  <c r="BU67" i="18"/>
  <c r="BT122" i="18"/>
  <c r="BT58" i="18"/>
  <c r="BU12" i="18"/>
  <c r="BU73" i="18"/>
  <c r="BT53" i="18"/>
  <c r="BU94" i="18"/>
  <c r="BU46" i="18"/>
  <c r="BT63" i="18"/>
  <c r="BT81" i="18"/>
  <c r="BT89" i="18"/>
  <c r="BT42" i="18"/>
  <c r="BU96" i="18"/>
  <c r="BT11" i="18"/>
  <c r="BT117" i="18"/>
  <c r="BT125" i="18"/>
  <c r="BU76" i="18"/>
  <c r="BU65" i="18"/>
  <c r="BU71" i="18"/>
  <c r="BT46" i="18"/>
  <c r="BU30" i="18"/>
  <c r="BT24" i="18"/>
  <c r="BT56" i="18"/>
  <c r="BT13" i="18"/>
  <c r="BT116" i="18"/>
  <c r="BT108" i="18"/>
  <c r="BT22" i="18"/>
  <c r="BT30" i="18"/>
  <c r="BT140" i="18"/>
  <c r="BT48" i="18"/>
  <c r="BT105" i="18"/>
  <c r="BT83" i="18"/>
  <c r="BT47" i="18"/>
  <c r="BT110" i="18"/>
  <c r="BT144" i="18"/>
  <c r="BT120" i="18"/>
  <c r="BO123" i="18"/>
  <c r="BO89" i="18"/>
  <c r="BO137" i="18"/>
  <c r="BO75" i="18"/>
  <c r="BT74" i="18"/>
  <c r="BT128" i="18"/>
  <c r="BT92" i="18"/>
  <c r="BU135" i="18"/>
  <c r="BU41" i="18"/>
  <c r="BU7" i="18"/>
  <c r="BU42" i="18"/>
  <c r="BU146" i="18"/>
  <c r="BU104" i="18"/>
  <c r="BU128" i="18"/>
  <c r="BU78" i="18"/>
  <c r="BO142" i="18"/>
  <c r="BO26" i="18"/>
  <c r="BO149" i="18"/>
  <c r="BO91" i="18"/>
  <c r="BO69" i="18"/>
  <c r="BO150" i="18"/>
  <c r="BO92" i="18"/>
  <c r="BO121" i="18"/>
  <c r="BO18" i="18"/>
  <c r="BO141" i="18"/>
  <c r="BU23" i="18"/>
  <c r="BU90" i="18"/>
  <c r="BU134" i="18"/>
  <c r="BU85" i="18"/>
  <c r="BU116" i="18"/>
  <c r="BU54" i="18"/>
  <c r="BU21" i="18"/>
  <c r="BU123" i="18"/>
  <c r="BT33" i="18"/>
  <c r="BT127" i="18"/>
  <c r="BU37" i="18"/>
  <c r="BT114" i="18"/>
  <c r="BT90" i="18"/>
  <c r="BT142" i="18"/>
  <c r="BU14" i="18"/>
  <c r="BT119" i="18"/>
  <c r="BT100" i="18"/>
  <c r="BT35" i="18"/>
  <c r="BT101" i="18"/>
  <c r="BT123" i="18"/>
  <c r="BT77" i="18"/>
  <c r="BT145" i="18"/>
  <c r="BT96" i="18"/>
  <c r="BU58" i="18"/>
  <c r="BT139" i="18"/>
  <c r="BT29" i="18"/>
  <c r="BT73" i="18"/>
  <c r="BT99" i="18"/>
  <c r="BT23" i="18"/>
  <c r="BT67" i="18"/>
  <c r="BT95" i="18"/>
  <c r="BT126" i="18"/>
  <c r="BT12" i="18"/>
  <c r="BP22" i="18"/>
  <c r="BP60" i="18"/>
  <c r="BP23" i="18"/>
  <c r="BP89" i="18"/>
  <c r="BP34" i="18"/>
  <c r="BP139" i="18"/>
  <c r="BP62" i="18"/>
  <c r="BP126" i="18"/>
  <c r="BP59" i="18"/>
  <c r="BP71" i="18"/>
  <c r="BP119" i="18"/>
  <c r="BP32" i="18"/>
  <c r="BP13" i="18"/>
  <c r="BP15" i="18"/>
  <c r="BP129" i="18"/>
  <c r="BP27" i="18"/>
  <c r="BP97" i="18"/>
  <c r="BP61" i="18"/>
  <c r="BP143" i="18"/>
  <c r="BP10" i="18"/>
  <c r="BP94" i="18"/>
  <c r="BP69" i="18"/>
  <c r="BP29" i="18"/>
  <c r="BP14" i="18"/>
  <c r="BP128" i="18"/>
  <c r="BP114" i="18"/>
  <c r="BP77" i="18"/>
  <c r="BP140" i="18"/>
  <c r="BP135" i="18"/>
  <c r="BJ33" i="18"/>
  <c r="BO104" i="18"/>
  <c r="BO119" i="18"/>
  <c r="BP11" i="18"/>
  <c r="BP25" i="18"/>
  <c r="BP96" i="18"/>
  <c r="BP56" i="18"/>
  <c r="BO148" i="18"/>
  <c r="BP112" i="18"/>
  <c r="BP115" i="18"/>
  <c r="BO81" i="18"/>
  <c r="BP73" i="18"/>
  <c r="BP113" i="18"/>
  <c r="BP134" i="18"/>
  <c r="BO100" i="18"/>
  <c r="BO47" i="18"/>
  <c r="BO110" i="18"/>
  <c r="BO129" i="18"/>
  <c r="BP82" i="18"/>
  <c r="BO130" i="18"/>
  <c r="BP63" i="18"/>
  <c r="BO55" i="18"/>
  <c r="BP18" i="18"/>
  <c r="BO13" i="18"/>
  <c r="BP99" i="18"/>
  <c r="BP108" i="18"/>
  <c r="BP83" i="18"/>
  <c r="BP107" i="18"/>
  <c r="BP98" i="18"/>
  <c r="BP145" i="18"/>
  <c r="BP44" i="18"/>
  <c r="BP124" i="18"/>
  <c r="BP37" i="18"/>
  <c r="BP147" i="18"/>
  <c r="BP120" i="18"/>
  <c r="BP127" i="18"/>
  <c r="BP70" i="18"/>
  <c r="BP110" i="18"/>
  <c r="BP81" i="18"/>
  <c r="BP142" i="18"/>
  <c r="BP88" i="18"/>
  <c r="BP58" i="18"/>
  <c r="BP117" i="18"/>
  <c r="BP122" i="18"/>
  <c r="BP39" i="18"/>
  <c r="BP103" i="18"/>
  <c r="BP111" i="18"/>
  <c r="BP92" i="18"/>
  <c r="BO126" i="18"/>
  <c r="BO71" i="18"/>
  <c r="BO40" i="18"/>
  <c r="BO113" i="18"/>
  <c r="BO146" i="18"/>
  <c r="BO112" i="18"/>
  <c r="BO48" i="18"/>
  <c r="BO139" i="18"/>
  <c r="BO135" i="18"/>
  <c r="BO132" i="18"/>
  <c r="BO9" i="18"/>
  <c r="BO14" i="18"/>
  <c r="BO117" i="18"/>
  <c r="BO131" i="18"/>
  <c r="BO101" i="18"/>
  <c r="BO87" i="18"/>
  <c r="BO116" i="18"/>
  <c r="BO125" i="18"/>
  <c r="BO15" i="18"/>
  <c r="BO109" i="18"/>
  <c r="BO29" i="18"/>
  <c r="BO10" i="18"/>
  <c r="BO52" i="18"/>
  <c r="BO33" i="18"/>
  <c r="BO7" i="18"/>
  <c r="BO51" i="18"/>
  <c r="BO138" i="18"/>
  <c r="BO22" i="18"/>
  <c r="BP138" i="18"/>
  <c r="BP118" i="18"/>
  <c r="BP31" i="18"/>
  <c r="BP121" i="18"/>
  <c r="BP78" i="18"/>
  <c r="BP57" i="18"/>
  <c r="BO17" i="18"/>
  <c r="BP86" i="18"/>
  <c r="BO127" i="18"/>
  <c r="BP75" i="18"/>
  <c r="BP65" i="18"/>
  <c r="BP87" i="18"/>
  <c r="BO30" i="18"/>
  <c r="BP66" i="18"/>
  <c r="BP49" i="18"/>
  <c r="BO85" i="18"/>
  <c r="BO114" i="18"/>
  <c r="BP28" i="18"/>
  <c r="BP101" i="18"/>
  <c r="BO128" i="18"/>
  <c r="BO76" i="18"/>
  <c r="BO62" i="18"/>
  <c r="BP72" i="18"/>
  <c r="BO45" i="18"/>
  <c r="BP76" i="18"/>
  <c r="BP46" i="18"/>
  <c r="BO120" i="18"/>
  <c r="BP17" i="18"/>
  <c r="BO105" i="18"/>
  <c r="BP50" i="18"/>
  <c r="BP90" i="18"/>
  <c r="BP104" i="18"/>
  <c r="BP84" i="18"/>
  <c r="BP93" i="18"/>
  <c r="BP74" i="18"/>
  <c r="BP26" i="18"/>
  <c r="BP109" i="18"/>
  <c r="BP19" i="18"/>
  <c r="BP12" i="18"/>
  <c r="BP105" i="18"/>
  <c r="BO77" i="18"/>
  <c r="BP67" i="18"/>
  <c r="BP64" i="18"/>
  <c r="BP41" i="18"/>
  <c r="BO83" i="18"/>
  <c r="BP141" i="18"/>
  <c r="BP45" i="18"/>
  <c r="BP136" i="18"/>
  <c r="BP16" i="18"/>
  <c r="BO12" i="18"/>
  <c r="BP137" i="18"/>
  <c r="BO53" i="18"/>
  <c r="BP20" i="18"/>
  <c r="BP80" i="18"/>
  <c r="BP7" i="18"/>
  <c r="BO28" i="18"/>
  <c r="BP91" i="18"/>
  <c r="BO41" i="18"/>
  <c r="BO11" i="18"/>
  <c r="BO70" i="18"/>
  <c r="BO74" i="18"/>
  <c r="BO134" i="18"/>
  <c r="BP54" i="18"/>
  <c r="BO133" i="18"/>
  <c r="BP53" i="18"/>
  <c r="BO88" i="18"/>
  <c r="BP33" i="18"/>
  <c r="BP131" i="18"/>
  <c r="BP48" i="18"/>
  <c r="BP85" i="18"/>
  <c r="BP55" i="18"/>
  <c r="BP150" i="18"/>
  <c r="BP95" i="18"/>
  <c r="BP125" i="18"/>
  <c r="BP35" i="18"/>
  <c r="BP36" i="18"/>
  <c r="BP106" i="18"/>
  <c r="BP38" i="18"/>
  <c r="BP51" i="18"/>
  <c r="BP9" i="18"/>
  <c r="BP123" i="18"/>
  <c r="BP52" i="18"/>
  <c r="BP79" i="18"/>
  <c r="BP102" i="18"/>
  <c r="BP146" i="18"/>
  <c r="BP130" i="18"/>
  <c r="BP100" i="18"/>
  <c r="BP24" i="18"/>
  <c r="BP133" i="18"/>
  <c r="BP148" i="18"/>
  <c r="BP40" i="18"/>
  <c r="BP42" i="18"/>
  <c r="BP43" i="18"/>
  <c r="BP144" i="18"/>
  <c r="BP21" i="18"/>
  <c r="BP47" i="18"/>
  <c r="BP8" i="18"/>
  <c r="BP68" i="18"/>
  <c r="BP149" i="18"/>
  <c r="BJ124" i="18"/>
  <c r="BJ147" i="18"/>
  <c r="AJ14" i="18"/>
  <c r="BJ120" i="18"/>
  <c r="BJ87" i="18"/>
  <c r="BJ102" i="18"/>
  <c r="BJ119" i="18"/>
  <c r="BJ77" i="18"/>
  <c r="BJ140" i="18"/>
  <c r="BJ118" i="18"/>
  <c r="BJ94" i="18"/>
  <c r="BJ38" i="18"/>
  <c r="BJ103" i="18"/>
  <c r="BJ31" i="18"/>
  <c r="BJ105" i="18"/>
  <c r="BJ127" i="18"/>
  <c r="BJ126" i="18"/>
  <c r="BJ35" i="18"/>
  <c r="BJ13" i="18"/>
  <c r="BJ75" i="18"/>
  <c r="BJ39" i="18"/>
  <c r="BJ85" i="18"/>
  <c r="BJ68" i="18"/>
  <c r="BJ50" i="18"/>
  <c r="BJ80" i="18"/>
  <c r="BJ16" i="18"/>
  <c r="BJ141" i="18"/>
  <c r="BJ53" i="18"/>
  <c r="BJ7" i="18"/>
  <c r="BJ100" i="18"/>
  <c r="BJ67" i="18"/>
  <c r="BJ121" i="18"/>
  <c r="BJ101" i="18"/>
  <c r="BJ8" i="18"/>
  <c r="BJ79" i="18"/>
  <c r="BJ11" i="18"/>
  <c r="BJ76" i="18"/>
  <c r="BJ82" i="18"/>
  <c r="BJ143" i="18"/>
  <c r="BJ17" i="18"/>
  <c r="BJ45" i="18"/>
  <c r="BJ46" i="18"/>
  <c r="BJ128" i="18"/>
  <c r="BJ18" i="18"/>
  <c r="BJ99" i="18"/>
  <c r="BJ135" i="18"/>
  <c r="BJ115" i="18"/>
  <c r="BJ97" i="18"/>
  <c r="BJ96" i="18"/>
  <c r="BJ21" i="18"/>
  <c r="BJ145" i="18"/>
  <c r="BJ30" i="18"/>
  <c r="BJ112" i="18"/>
  <c r="BJ26" i="18"/>
  <c r="BJ107" i="18"/>
  <c r="BJ111" i="18"/>
  <c r="BJ83" i="18"/>
  <c r="BJ14" i="18"/>
  <c r="BJ48" i="18"/>
  <c r="BJ71" i="18"/>
  <c r="BJ43" i="18"/>
  <c r="BJ73" i="18"/>
  <c r="BJ137" i="18"/>
  <c r="BJ65" i="18"/>
  <c r="BJ15" i="18"/>
  <c r="BJ132" i="18"/>
  <c r="BJ93" i="18"/>
  <c r="BJ113" i="18"/>
  <c r="BJ95" i="18"/>
  <c r="BJ19" i="18"/>
  <c r="BJ142" i="18"/>
  <c r="BJ122" i="18"/>
  <c r="BJ139" i="18"/>
  <c r="BJ41" i="18"/>
  <c r="BJ106" i="18"/>
  <c r="BJ42" i="18"/>
  <c r="BJ56" i="18"/>
  <c r="BJ134" i="18"/>
  <c r="BJ28" i="18"/>
  <c r="BJ146" i="18"/>
  <c r="BJ24" i="18"/>
  <c r="BJ74" i="18"/>
  <c r="BJ130" i="18"/>
  <c r="BJ81" i="18"/>
  <c r="BJ12" i="18"/>
  <c r="BJ63" i="18"/>
  <c r="BJ131" i="18"/>
  <c r="BJ69" i="18"/>
  <c r="BJ25" i="18"/>
  <c r="BJ60" i="18"/>
  <c r="BJ34" i="18"/>
  <c r="BJ51" i="18"/>
  <c r="BJ114" i="18"/>
  <c r="BJ10" i="18"/>
  <c r="BJ104" i="18"/>
  <c r="BJ84" i="18"/>
  <c r="BJ125" i="18"/>
  <c r="BJ44" i="18"/>
  <c r="BJ66" i="18"/>
  <c r="BJ55" i="18"/>
  <c r="BJ59" i="18"/>
  <c r="BJ29" i="18"/>
  <c r="BJ98" i="18"/>
  <c r="BJ129" i="18"/>
  <c r="BJ37" i="18"/>
  <c r="BJ49" i="18"/>
  <c r="BJ70" i="18"/>
  <c r="BJ138" i="18"/>
  <c r="BJ27" i="18"/>
  <c r="BJ61" i="18"/>
  <c r="BJ23" i="18"/>
  <c r="BJ78" i="18"/>
  <c r="BJ116" i="18"/>
  <c r="BJ54" i="18"/>
  <c r="BJ136" i="18"/>
  <c r="BJ123" i="18"/>
  <c r="BJ89" i="18"/>
  <c r="BJ32" i="18"/>
  <c r="BJ36" i="18"/>
  <c r="BJ22" i="18"/>
  <c r="BJ40" i="18"/>
  <c r="BJ108" i="18"/>
  <c r="BJ62" i="18"/>
  <c r="BJ52" i="18"/>
  <c r="BJ72" i="18"/>
  <c r="BJ144" i="18"/>
  <c r="BJ64" i="18"/>
  <c r="BJ133" i="18"/>
  <c r="BJ110" i="18"/>
  <c r="BJ117" i="18"/>
  <c r="BJ20" i="18"/>
  <c r="BJ92" i="18"/>
  <c r="BJ58" i="18"/>
  <c r="BJ91" i="18"/>
  <c r="BJ90" i="18"/>
  <c r="BJ57" i="18"/>
  <c r="BJ109" i="18"/>
  <c r="BJ88" i="18"/>
  <c r="BJ47" i="18"/>
  <c r="BJ86" i="18"/>
  <c r="BP6" i="18"/>
  <c r="BT6" i="18"/>
  <c r="BO6" i="18"/>
  <c r="BU6" i="18"/>
  <c r="BJ6" i="18"/>
  <c r="AH8" i="18"/>
  <c r="AJ13" i="18"/>
  <c r="BK8" i="18" s="1"/>
  <c r="AH11" i="18"/>
  <c r="BN6" i="17"/>
  <c r="BI6" i="17"/>
  <c r="BD6" i="17"/>
  <c r="P154" i="3" l="1"/>
  <c r="Q98" i="3"/>
  <c r="P168" i="3"/>
  <c r="Q93" i="3"/>
  <c r="Q166" i="3"/>
  <c r="P164" i="3"/>
  <c r="Q94" i="3"/>
  <c r="Q168" i="3"/>
  <c r="Q72" i="3"/>
  <c r="Q165" i="3"/>
  <c r="P25" i="3"/>
  <c r="P47" i="3"/>
  <c r="P156" i="3"/>
  <c r="P67" i="3"/>
  <c r="P59" i="3"/>
  <c r="P169" i="3"/>
  <c r="Q135" i="3"/>
  <c r="P122" i="3"/>
  <c r="P144" i="3"/>
  <c r="P76" i="3"/>
  <c r="P30" i="3"/>
  <c r="P147" i="3"/>
  <c r="P95" i="3"/>
  <c r="P62" i="3"/>
  <c r="P88" i="3"/>
  <c r="P31" i="3"/>
  <c r="P33" i="3"/>
  <c r="P44" i="3"/>
  <c r="P37" i="3"/>
  <c r="P98" i="3"/>
  <c r="P104" i="3"/>
  <c r="P119" i="3"/>
  <c r="P46" i="3"/>
  <c r="P139" i="3"/>
  <c r="P58" i="3"/>
  <c r="P89" i="3"/>
  <c r="P115" i="3"/>
  <c r="P34" i="3"/>
  <c r="P146" i="3"/>
  <c r="P136" i="3"/>
  <c r="P55" i="3"/>
  <c r="P15" i="3"/>
  <c r="P63" i="3"/>
  <c r="P118" i="3"/>
  <c r="P74" i="3"/>
  <c r="P17" i="3"/>
  <c r="P131" i="3"/>
  <c r="P138" i="3"/>
  <c r="P26" i="3"/>
  <c r="P49" i="3"/>
  <c r="P112" i="3"/>
  <c r="P22" i="3"/>
  <c r="P75" i="3"/>
  <c r="P70" i="3"/>
  <c r="P36" i="3"/>
  <c r="P109" i="3"/>
  <c r="P35" i="3"/>
  <c r="P69" i="3"/>
  <c r="P87" i="3"/>
  <c r="P40" i="3"/>
  <c r="P32" i="3"/>
  <c r="P116" i="3"/>
  <c r="P90" i="3"/>
  <c r="P68" i="3"/>
  <c r="P29" i="3"/>
  <c r="P73" i="3"/>
  <c r="P100" i="3"/>
  <c r="P54" i="3"/>
  <c r="P79" i="3"/>
  <c r="P113" i="3"/>
  <c r="P28" i="3"/>
  <c r="P130" i="3"/>
  <c r="P38" i="3"/>
  <c r="P92" i="3"/>
  <c r="P166" i="3"/>
  <c r="P86" i="3"/>
  <c r="P21" i="3"/>
  <c r="P94" i="3"/>
  <c r="P117" i="3"/>
  <c r="P84" i="3"/>
  <c r="P129" i="3"/>
  <c r="P163" i="3"/>
  <c r="P167" i="3"/>
  <c r="P103" i="3"/>
  <c r="P101" i="3"/>
  <c r="P152" i="3"/>
  <c r="P72" i="3"/>
  <c r="P66" i="3"/>
  <c r="P93" i="3"/>
  <c r="P150" i="3"/>
  <c r="P16" i="3"/>
  <c r="P158" i="3"/>
  <c r="P132" i="3"/>
  <c r="P39" i="3"/>
  <c r="P160" i="3"/>
  <c r="P97" i="3"/>
  <c r="P121" i="3"/>
  <c r="P52" i="3"/>
  <c r="P123" i="3"/>
  <c r="P99" i="3"/>
  <c r="P105" i="3"/>
  <c r="P91" i="3"/>
  <c r="P50" i="3"/>
  <c r="P111" i="3"/>
  <c r="P155" i="3"/>
  <c r="P148" i="3"/>
  <c r="P19" i="3"/>
  <c r="P42" i="3"/>
  <c r="P60" i="3"/>
  <c r="P126" i="3"/>
  <c r="P142" i="3"/>
  <c r="P140" i="3"/>
  <c r="P125" i="3"/>
  <c r="P128" i="3"/>
  <c r="P45" i="3"/>
  <c r="P48" i="3"/>
  <c r="P102" i="3"/>
  <c r="P51" i="3"/>
  <c r="P61" i="3"/>
  <c r="P120" i="3"/>
  <c r="P81" i="3"/>
  <c r="P107" i="3"/>
  <c r="P124" i="3"/>
  <c r="P135" i="3"/>
  <c r="P56" i="3"/>
  <c r="P23" i="3"/>
  <c r="P57" i="3"/>
  <c r="P114" i="3"/>
  <c r="P85" i="3"/>
  <c r="P77" i="3"/>
  <c r="P64" i="3"/>
  <c r="P145" i="3"/>
  <c r="P153" i="3"/>
  <c r="P151" i="3"/>
  <c r="P82" i="3"/>
  <c r="P110" i="3"/>
  <c r="P134" i="3"/>
  <c r="P133" i="3"/>
  <c r="P137" i="3"/>
  <c r="P161" i="3"/>
  <c r="P108" i="3"/>
  <c r="P24" i="3"/>
  <c r="P53" i="3"/>
  <c r="P78" i="3"/>
  <c r="P43" i="3"/>
  <c r="P96" i="3"/>
  <c r="P162" i="3"/>
  <c r="P165" i="3"/>
  <c r="P149" i="3"/>
  <c r="Q132" i="3"/>
  <c r="Q82" i="3"/>
  <c r="Q59" i="3"/>
  <c r="Q78" i="3"/>
  <c r="Q143" i="3"/>
  <c r="P127" i="3"/>
  <c r="P18" i="3"/>
  <c r="Q69" i="3"/>
  <c r="P143" i="3"/>
  <c r="Q139" i="3"/>
  <c r="Q50" i="3"/>
  <c r="Q124" i="3"/>
  <c r="P106" i="3"/>
  <c r="Q80" i="3"/>
  <c r="P71" i="3"/>
  <c r="P159" i="3"/>
  <c r="P157" i="3"/>
  <c r="P80" i="3"/>
  <c r="P20" i="3"/>
  <c r="Q66" i="3"/>
  <c r="Q104" i="3"/>
  <c r="Q138" i="3"/>
  <c r="Q121" i="3"/>
  <c r="Q65" i="3"/>
  <c r="Q105" i="3"/>
  <c r="Q127" i="3"/>
  <c r="Q95" i="3"/>
  <c r="Q149" i="3"/>
  <c r="Q35" i="3"/>
  <c r="Q57" i="3"/>
  <c r="Q53" i="3"/>
  <c r="Q88" i="3"/>
  <c r="Q32" i="3"/>
  <c r="Q96" i="3"/>
  <c r="Q137" i="3"/>
  <c r="Q167" i="3"/>
  <c r="Q24" i="3"/>
  <c r="Q34" i="3"/>
  <c r="Q102" i="3"/>
  <c r="Q70" i="3"/>
  <c r="Q156" i="3"/>
  <c r="Q100" i="3"/>
  <c r="Q45" i="3"/>
  <c r="Q169" i="3"/>
  <c r="Q122" i="3"/>
  <c r="Q158" i="3"/>
  <c r="Q152" i="3"/>
  <c r="Q71" i="3"/>
  <c r="Q87" i="3"/>
  <c r="Q49" i="3"/>
  <c r="Q84" i="3"/>
  <c r="Q85" i="3"/>
  <c r="Q151" i="3"/>
  <c r="Q33" i="3"/>
  <c r="Q39" i="3"/>
  <c r="Q22" i="3"/>
  <c r="Q51" i="3"/>
  <c r="Q106" i="3"/>
  <c r="Q61" i="3"/>
  <c r="Q36" i="3"/>
  <c r="Q40" i="3"/>
  <c r="Q160" i="3"/>
  <c r="Q83" i="3"/>
  <c r="Q38" i="3"/>
  <c r="Q46" i="3"/>
  <c r="Q123" i="3"/>
  <c r="Q27" i="3"/>
  <c r="Q19" i="3"/>
  <c r="Q97" i="3"/>
  <c r="Q161" i="3"/>
  <c r="Q47" i="3"/>
  <c r="Q52" i="3"/>
  <c r="Q23" i="3"/>
  <c r="Q130" i="3"/>
  <c r="Q134" i="3"/>
  <c r="Q118" i="3"/>
  <c r="Q81" i="3"/>
  <c r="Q21" i="3"/>
  <c r="Q141" i="3"/>
  <c r="Q42" i="3"/>
  <c r="Q142" i="3"/>
  <c r="Q91" i="3"/>
  <c r="Q154" i="3"/>
  <c r="Q163" i="3"/>
  <c r="Q31" i="3"/>
  <c r="Q146" i="3"/>
  <c r="Q128" i="3"/>
  <c r="Q112" i="3"/>
  <c r="Q157" i="3"/>
  <c r="Q63" i="3"/>
  <c r="Q125" i="3"/>
  <c r="Q148" i="3"/>
  <c r="Q18" i="3"/>
  <c r="Q86" i="3"/>
  <c r="Q155" i="3"/>
  <c r="Q147" i="3"/>
  <c r="Q111" i="3"/>
  <c r="Q28" i="3"/>
  <c r="Q162" i="3"/>
  <c r="Q68" i="3"/>
  <c r="Q116" i="3"/>
  <c r="Q76" i="3"/>
  <c r="Q79" i="3"/>
  <c r="Q126" i="3"/>
  <c r="Q75" i="3"/>
  <c r="Q73" i="3"/>
  <c r="Q43" i="3"/>
  <c r="Q119" i="3"/>
  <c r="Q136" i="3"/>
  <c r="Q108" i="3"/>
  <c r="Q114" i="3"/>
  <c r="Q62" i="3"/>
  <c r="Q58" i="3"/>
  <c r="Q153" i="3"/>
  <c r="Q99" i="3"/>
  <c r="Q129" i="3"/>
  <c r="Q48" i="3"/>
  <c r="Q41" i="3"/>
  <c r="Q113" i="3"/>
  <c r="Q120" i="3"/>
  <c r="Q77" i="3"/>
  <c r="Q25" i="3"/>
  <c r="Q60" i="3"/>
  <c r="Q107" i="3"/>
  <c r="Q55" i="3"/>
  <c r="Q64" i="3"/>
  <c r="Q74" i="3"/>
  <c r="Q26" i="3"/>
  <c r="Q159" i="3"/>
  <c r="Q56" i="3"/>
  <c r="Q90" i="3"/>
  <c r="Q54" i="3"/>
  <c r="Q117" i="3"/>
  <c r="Q101" i="3"/>
  <c r="Q67" i="3"/>
  <c r="Q133" i="3"/>
  <c r="Q150" i="3"/>
  <c r="Q140" i="3"/>
  <c r="Q145" i="3"/>
  <c r="Q110" i="3"/>
  <c r="Q92" i="3"/>
  <c r="Q30" i="3"/>
  <c r="Q131" i="3"/>
  <c r="Q44" i="3"/>
  <c r="Q103" i="3"/>
  <c r="Q89" i="3"/>
  <c r="Q17" i="3"/>
  <c r="Q37" i="3"/>
  <c r="Q164" i="3"/>
  <c r="Q109" i="3"/>
  <c r="Q144" i="3"/>
  <c r="Q20" i="3"/>
  <c r="P141" i="3"/>
  <c r="Q16" i="3"/>
  <c r="Q115" i="3"/>
  <c r="P65" i="3"/>
  <c r="P83" i="3"/>
  <c r="P41" i="3"/>
  <c r="Q29" i="3"/>
  <c r="BM61" i="17"/>
  <c r="BM148" i="17"/>
  <c r="BM93" i="17"/>
  <c r="BM12" i="17"/>
  <c r="BM8" i="17"/>
  <c r="BM144" i="17"/>
  <c r="BM23" i="17"/>
  <c r="BM106" i="17"/>
  <c r="BM81" i="17"/>
  <c r="BM11" i="17"/>
  <c r="BM127" i="17"/>
  <c r="BM87" i="17"/>
  <c r="BM124" i="17"/>
  <c r="BM33" i="17"/>
  <c r="BM145" i="17"/>
  <c r="BM100" i="17"/>
  <c r="BM59" i="17"/>
  <c r="BM75" i="17"/>
  <c r="BM120" i="17"/>
  <c r="BM74" i="17"/>
  <c r="BM113" i="17"/>
  <c r="BM38" i="17"/>
  <c r="BM88" i="17"/>
  <c r="BM112" i="17"/>
  <c r="BM36" i="17"/>
  <c r="BM37" i="17"/>
  <c r="BM119" i="17"/>
  <c r="BM82" i="17"/>
  <c r="BM133" i="17"/>
  <c r="BM118" i="17"/>
  <c r="BM101" i="17"/>
  <c r="BM98" i="17"/>
  <c r="BM111" i="17"/>
  <c r="BM76" i="17"/>
  <c r="BM114" i="17"/>
  <c r="BM108" i="17"/>
  <c r="BM146" i="17"/>
  <c r="BM25" i="17"/>
  <c r="BM17" i="17"/>
  <c r="BM31" i="17"/>
  <c r="BM125" i="17"/>
  <c r="BM115" i="17"/>
  <c r="BM18" i="17"/>
  <c r="BM51" i="17"/>
  <c r="BM13" i="17"/>
  <c r="BM67" i="17"/>
  <c r="BM122" i="17"/>
  <c r="BM57" i="17"/>
  <c r="BM138" i="17"/>
  <c r="BM116" i="17"/>
  <c r="BM22" i="17"/>
  <c r="BM129" i="17"/>
  <c r="BM7" i="17"/>
  <c r="BM28" i="17"/>
  <c r="BM35" i="17"/>
  <c r="BM136" i="17"/>
  <c r="BM55" i="17"/>
  <c r="BM107" i="17"/>
  <c r="BM9" i="17"/>
  <c r="BM94" i="17"/>
  <c r="BM10" i="17"/>
  <c r="BM42" i="17"/>
  <c r="BM109" i="17"/>
  <c r="BM139" i="17"/>
  <c r="BM151" i="17"/>
  <c r="BM53" i="17"/>
  <c r="BM84" i="17"/>
  <c r="BM71" i="17"/>
  <c r="BM29" i="17"/>
  <c r="BM123" i="17"/>
  <c r="BM15" i="17"/>
  <c r="BM141" i="17"/>
  <c r="BM132" i="17"/>
  <c r="BM105" i="17"/>
  <c r="BM27" i="17"/>
  <c r="BM95" i="17"/>
  <c r="BM39" i="17"/>
  <c r="BM62" i="17"/>
  <c r="BM72" i="17"/>
  <c r="BM131" i="17"/>
  <c r="BM73" i="17"/>
  <c r="BM142" i="17"/>
  <c r="BM47" i="17"/>
  <c r="BM104" i="17"/>
  <c r="BM102" i="17"/>
  <c r="BM89" i="17"/>
  <c r="BM63" i="17"/>
  <c r="BM130" i="17"/>
  <c r="BM20" i="17"/>
  <c r="BM149" i="17"/>
  <c r="BM41" i="17"/>
  <c r="BM90" i="17"/>
  <c r="BM58" i="17"/>
  <c r="BM97" i="17"/>
  <c r="BM153" i="17"/>
  <c r="BM26" i="17"/>
  <c r="BM49" i="17"/>
  <c r="BM34" i="17"/>
  <c r="BM30" i="17"/>
  <c r="BM24" i="17"/>
  <c r="BM80" i="17"/>
  <c r="BM117" i="17"/>
  <c r="BM16" i="17"/>
  <c r="BM46" i="17"/>
  <c r="BM21" i="17"/>
  <c r="BM147" i="17"/>
  <c r="BM110" i="17"/>
  <c r="BM103" i="17"/>
  <c r="BM140" i="17"/>
  <c r="BM43" i="17"/>
  <c r="BM96" i="17"/>
  <c r="BM56" i="17"/>
  <c r="BM83" i="17"/>
  <c r="BM121" i="17"/>
  <c r="BM78" i="17"/>
  <c r="BM32" i="17"/>
  <c r="BM126" i="17"/>
  <c r="BM54" i="17"/>
  <c r="BM50" i="17"/>
  <c r="BM66" i="17"/>
  <c r="BM150" i="17"/>
  <c r="BM14" i="17"/>
  <c r="BM99" i="17"/>
  <c r="BM69" i="17"/>
  <c r="BM143" i="17"/>
  <c r="BM152" i="17"/>
  <c r="BM70" i="17"/>
  <c r="BM68" i="17"/>
  <c r="BM77" i="17"/>
  <c r="BM135" i="17"/>
  <c r="BM65" i="17"/>
  <c r="BM92" i="17"/>
  <c r="BM52" i="17"/>
  <c r="BM91" i="17"/>
  <c r="BM85" i="17"/>
  <c r="BM45" i="17"/>
  <c r="BM40" i="17"/>
  <c r="BM44" i="17"/>
  <c r="BM134" i="17"/>
  <c r="BM86" i="17"/>
  <c r="BM60" i="17"/>
  <c r="BM64" i="17"/>
  <c r="BM137" i="17"/>
  <c r="BM79" i="17"/>
  <c r="BM128" i="17"/>
  <c r="BM48" i="17"/>
  <c r="BM19" i="17"/>
  <c r="BH54" i="17"/>
  <c r="BH79" i="17"/>
  <c r="BH139" i="17"/>
  <c r="BH70" i="17"/>
  <c r="BH41" i="17"/>
  <c r="BH28" i="17"/>
  <c r="BH72" i="17"/>
  <c r="BH134" i="17"/>
  <c r="BH150" i="17"/>
  <c r="BH152" i="17"/>
  <c r="BH122" i="17"/>
  <c r="BH99" i="17"/>
  <c r="BH98" i="17"/>
  <c r="BH138" i="17"/>
  <c r="BH142" i="17"/>
  <c r="BH65" i="17"/>
  <c r="BH124" i="17"/>
  <c r="BH145" i="17"/>
  <c r="BH22" i="17"/>
  <c r="BH91" i="17"/>
  <c r="BH107" i="17"/>
  <c r="BH25" i="17"/>
  <c r="BH100" i="17"/>
  <c r="BH151" i="17"/>
  <c r="BH34" i="17"/>
  <c r="BH12" i="17"/>
  <c r="BH47" i="17"/>
  <c r="BH40" i="17"/>
  <c r="BH27" i="17"/>
  <c r="BH59" i="17"/>
  <c r="BH126" i="17"/>
  <c r="BH108" i="17"/>
  <c r="BH106" i="17"/>
  <c r="BH46" i="17"/>
  <c r="BH125" i="17"/>
  <c r="BH132" i="17"/>
  <c r="BH137" i="17"/>
  <c r="BH55" i="17"/>
  <c r="BH74" i="17"/>
  <c r="BH8" i="17"/>
  <c r="BH148" i="17"/>
  <c r="BH85" i="17"/>
  <c r="BH73" i="17"/>
  <c r="BH19" i="17"/>
  <c r="BH7" i="17"/>
  <c r="BH32" i="17"/>
  <c r="BH87" i="17"/>
  <c r="BH136" i="17"/>
  <c r="BH48" i="17"/>
  <c r="BH45" i="17"/>
  <c r="BH36" i="17"/>
  <c r="BH15" i="17"/>
  <c r="BH144" i="17"/>
  <c r="BH149" i="17"/>
  <c r="BH86" i="17"/>
  <c r="BH77" i="17"/>
  <c r="BH66" i="17"/>
  <c r="BH105" i="17"/>
  <c r="BH130" i="17"/>
  <c r="BH128" i="17"/>
  <c r="BH60" i="17"/>
  <c r="BH69" i="17"/>
  <c r="BH96" i="17"/>
  <c r="BH43" i="17"/>
  <c r="BH129" i="17"/>
  <c r="BH153" i="17"/>
  <c r="BH14" i="17"/>
  <c r="BH118" i="17"/>
  <c r="BH133" i="17"/>
  <c r="BH117" i="17"/>
  <c r="BH29" i="17"/>
  <c r="BH92" i="17"/>
  <c r="BH52" i="17"/>
  <c r="BH94" i="17"/>
  <c r="BH51" i="17"/>
  <c r="BH121" i="17"/>
  <c r="BH109" i="17"/>
  <c r="BH93" i="17"/>
  <c r="BH44" i="17"/>
  <c r="BH75" i="17"/>
  <c r="BH115" i="17"/>
  <c r="BH102" i="17"/>
  <c r="BH81" i="17"/>
  <c r="BH95" i="17"/>
  <c r="BH20" i="17"/>
  <c r="BH110" i="17"/>
  <c r="BH23" i="17"/>
  <c r="BH82" i="17"/>
  <c r="BH18" i="17"/>
  <c r="BH58" i="17"/>
  <c r="BH89" i="17"/>
  <c r="BH154" i="17"/>
  <c r="BH56" i="17"/>
  <c r="BH62" i="17"/>
  <c r="BH83" i="17"/>
  <c r="BH16" i="17"/>
  <c r="BH17" i="17"/>
  <c r="BH30" i="17"/>
  <c r="BH127" i="17"/>
  <c r="BH103" i="17"/>
  <c r="BH120" i="17"/>
  <c r="BH10" i="17"/>
  <c r="BH39" i="17"/>
  <c r="BH97" i="17"/>
  <c r="BH141" i="17"/>
  <c r="BH13" i="17"/>
  <c r="BH88" i="17"/>
  <c r="BH68" i="17"/>
  <c r="BH61" i="17"/>
  <c r="BH21" i="17"/>
  <c r="BH37" i="17"/>
  <c r="BH101" i="17"/>
  <c r="BH116" i="17"/>
  <c r="BH78" i="17"/>
  <c r="BH42" i="17"/>
  <c r="BH113" i="17"/>
  <c r="BH24" i="17"/>
  <c r="BH35" i="17"/>
  <c r="BH53" i="17"/>
  <c r="BH63" i="17"/>
  <c r="BH9" i="17"/>
  <c r="BH80" i="17"/>
  <c r="BH119" i="17"/>
  <c r="BH147" i="17"/>
  <c r="BH90" i="17"/>
  <c r="BH131" i="17"/>
  <c r="BH155" i="17"/>
  <c r="BH104" i="17"/>
  <c r="BH140" i="17"/>
  <c r="BH123" i="17"/>
  <c r="BH49" i="17"/>
  <c r="BH67" i="17"/>
  <c r="BH26" i="17"/>
  <c r="BH38" i="17"/>
  <c r="BH114" i="17"/>
  <c r="BH57" i="17"/>
  <c r="BH111" i="17"/>
  <c r="BH50" i="17"/>
  <c r="BH146" i="17"/>
  <c r="BH71" i="17"/>
  <c r="BH33" i="17"/>
  <c r="BH31" i="17"/>
  <c r="BH64" i="17"/>
  <c r="BH76" i="17"/>
  <c r="BH143" i="17"/>
  <c r="BH135" i="17"/>
  <c r="BH11" i="17"/>
  <c r="BH84" i="17"/>
  <c r="BH112" i="17"/>
  <c r="Q15" i="3"/>
  <c r="BV10" i="18"/>
  <c r="BV7" i="18"/>
  <c r="BQ7" i="18"/>
  <c r="BQ10" i="18"/>
  <c r="BK83" i="18"/>
  <c r="BK56" i="18"/>
  <c r="BK144" i="18"/>
  <c r="BK38" i="18"/>
  <c r="BK13" i="18"/>
  <c r="BK66" i="18"/>
  <c r="BK61" i="18"/>
  <c r="BK130" i="18"/>
  <c r="BK137" i="18"/>
  <c r="BK126" i="18"/>
  <c r="BK11" i="18"/>
  <c r="BK92" i="18"/>
  <c r="BK36" i="18"/>
  <c r="BK30" i="18"/>
  <c r="BK147" i="18"/>
  <c r="BK77" i="18"/>
  <c r="BK14" i="18"/>
  <c r="BK52" i="18"/>
  <c r="BK100" i="18"/>
  <c r="BK136" i="18"/>
  <c r="BK35" i="18"/>
  <c r="BK124" i="18"/>
  <c r="BK45" i="18"/>
  <c r="BK114" i="18"/>
  <c r="BK63" i="18"/>
  <c r="BK117" i="18"/>
  <c r="BK10" i="18"/>
  <c r="BK89" i="18"/>
  <c r="BK59" i="18"/>
  <c r="BK57" i="18"/>
  <c r="BK91" i="18"/>
  <c r="BK31" i="18"/>
  <c r="BK82" i="18"/>
  <c r="BK28" i="18"/>
  <c r="BK140" i="18"/>
  <c r="BK81" i="18"/>
  <c r="BK44" i="18"/>
  <c r="BK64" i="18"/>
  <c r="BK96" i="18"/>
  <c r="BK22" i="18"/>
  <c r="BK145" i="18"/>
  <c r="BK115" i="18"/>
  <c r="BK19" i="18"/>
  <c r="BK23" i="18"/>
  <c r="BK65" i="18"/>
  <c r="BK20" i="18"/>
  <c r="BK142" i="18"/>
  <c r="BK94" i="18"/>
  <c r="BK127" i="18"/>
  <c r="BK122" i="18"/>
  <c r="BK37" i="18"/>
  <c r="BK74" i="18"/>
  <c r="BK120" i="18"/>
  <c r="BK98" i="18"/>
  <c r="BK132" i="18"/>
  <c r="BK131" i="18"/>
  <c r="BK69" i="18"/>
  <c r="BK108" i="18"/>
  <c r="BK60" i="18"/>
  <c r="BK67" i="18"/>
  <c r="BK55" i="18"/>
  <c r="BK16" i="18"/>
  <c r="BK39" i="18"/>
  <c r="BK51" i="18"/>
  <c r="BK104" i="18"/>
  <c r="BK135" i="18"/>
  <c r="BK24" i="18"/>
  <c r="BK116" i="18"/>
  <c r="BK15" i="18"/>
  <c r="BK46" i="18"/>
  <c r="BK125" i="18"/>
  <c r="BK112" i="18"/>
  <c r="BK53" i="18"/>
  <c r="BK101" i="18"/>
  <c r="BK105" i="18"/>
  <c r="BK79" i="18"/>
  <c r="BK54" i="18"/>
  <c r="BK78" i="18"/>
  <c r="BK12" i="18"/>
  <c r="BK41" i="18"/>
  <c r="BK143" i="18"/>
  <c r="BK97" i="18"/>
  <c r="BK128" i="18"/>
  <c r="BK33" i="18"/>
  <c r="BK85" i="18"/>
  <c r="BK25" i="18"/>
  <c r="BK86" i="18"/>
  <c r="BK80" i="18"/>
  <c r="BK75" i="18"/>
  <c r="BK121" i="18"/>
  <c r="BK50" i="18"/>
  <c r="BK138" i="18"/>
  <c r="BK95" i="18"/>
  <c r="BK32" i="18"/>
  <c r="BK21" i="18"/>
  <c r="BK106" i="18"/>
  <c r="BK29" i="18"/>
  <c r="BK18" i="18"/>
  <c r="BK146" i="18"/>
  <c r="BK84" i="18"/>
  <c r="BK110" i="18"/>
  <c r="BK26" i="18"/>
  <c r="BK99" i="18"/>
  <c r="BK58" i="18"/>
  <c r="BK42" i="18"/>
  <c r="BK76" i="18"/>
  <c r="BK111" i="18"/>
  <c r="BK93" i="18"/>
  <c r="BK43" i="18"/>
  <c r="BK129" i="18"/>
  <c r="BK40" i="18"/>
  <c r="BK113" i="18"/>
  <c r="BK107" i="18"/>
  <c r="BK27" i="18"/>
  <c r="BK62" i="18"/>
  <c r="BK47" i="18"/>
  <c r="BK123" i="18"/>
  <c r="BK88" i="18"/>
  <c r="BK134" i="18"/>
  <c r="BK90" i="18"/>
  <c r="BK87" i="18"/>
  <c r="BK109" i="18"/>
  <c r="BK119" i="18"/>
  <c r="BK9" i="18"/>
  <c r="BK103" i="18"/>
  <c r="BK71" i="18"/>
  <c r="BK68" i="18"/>
  <c r="BK34" i="18"/>
  <c r="BK48" i="18"/>
  <c r="BK118" i="18"/>
  <c r="BK133" i="18"/>
  <c r="BK17" i="18"/>
  <c r="BK102" i="18"/>
  <c r="BK70" i="18"/>
  <c r="BK73" i="18"/>
  <c r="BK72" i="18"/>
  <c r="BK141" i="18"/>
  <c r="BK7" i="18"/>
  <c r="BK139" i="18"/>
  <c r="BK49" i="18"/>
  <c r="BK6" i="18"/>
  <c r="BM6" i="17"/>
  <c r="M24" i="3" l="1"/>
  <c r="N24" i="3"/>
  <c r="BL10" i="18"/>
  <c r="BL7" i="18"/>
  <c r="E22" i="5" l="1"/>
  <c r="E23" i="5"/>
  <c r="E14" i="5"/>
  <c r="E15" i="5"/>
  <c r="E27" i="5" l="1"/>
  <c r="E26" i="5"/>
  <c r="E16" i="5"/>
  <c r="E31" i="5" s="1"/>
  <c r="E32" i="5" s="1"/>
  <c r="F32" i="5" s="1"/>
  <c r="E11" i="5" l="1"/>
  <c r="E28" i="5"/>
  <c r="E34" i="5" l="1"/>
  <c r="F34" i="5" s="1"/>
  <c r="G13" i="2" l="1"/>
  <c r="G14" i="2" l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E12" i="5"/>
  <c r="E13" i="5" s="1"/>
  <c r="G28" i="2" l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7" i="2" s="1"/>
  <c r="G110" i="2" s="1"/>
  <c r="G114" i="2" s="1"/>
  <c r="G115" i="2" s="1"/>
  <c r="G116" i="2" s="1"/>
  <c r="G117" i="2" s="1"/>
  <c r="D16" i="1" l="1"/>
  <c r="C9" i="3" s="1"/>
  <c r="D9" i="3" s="1"/>
  <c r="G121" i="2"/>
  <c r="G122" i="2" s="1"/>
  <c r="G123" i="2" s="1"/>
  <c r="G124" i="2" s="1"/>
  <c r="G119" i="2"/>
  <c r="E10" i="5" l="1"/>
  <c r="G126" i="2"/>
  <c r="G129" i="2" l="1"/>
  <c r="G130" i="2" s="1"/>
  <c r="G131" i="2" s="1"/>
  <c r="G132" i="2" s="1"/>
  <c r="G133" i="2" s="1"/>
  <c r="G134" i="2" s="1"/>
  <c r="G135" i="2" s="1"/>
  <c r="G138" i="2" s="1"/>
  <c r="E17" i="5"/>
  <c r="G139" i="2" l="1"/>
  <c r="G140" i="2" s="1"/>
  <c r="G141" i="2" s="1"/>
  <c r="G142" i="2" s="1"/>
  <c r="G143" i="2" s="1"/>
  <c r="G144" i="2" s="1"/>
  <c r="G145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9" i="2" s="1"/>
  <c r="G190" i="2" s="1"/>
  <c r="G191" i="2" s="1"/>
  <c r="G192" i="2" s="1"/>
  <c r="G193" i="2" s="1"/>
  <c r="G194" i="2" s="1"/>
  <c r="G195" i="2" s="1"/>
  <c r="G196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E18" i="5"/>
  <c r="J28" i="6" s="1"/>
  <c r="K35" i="6" s="1"/>
  <c r="G249" i="2" l="1"/>
  <c r="G250" i="2" s="1"/>
  <c r="G251" i="2" s="1"/>
  <c r="G252" i="2" s="1"/>
  <c r="K31" i="6" l="1"/>
  <c r="K29" i="6"/>
  <c r="K30" i="6"/>
  <c r="K32" i="6"/>
  <c r="G254" i="2"/>
  <c r="G255" i="2" l="1"/>
  <c r="G256" i="2" s="1"/>
  <c r="G257" i="2" s="1"/>
  <c r="G258" i="2" s="1"/>
  <c r="G259" i="2" s="1"/>
  <c r="G261" i="2" s="1"/>
  <c r="G262" i="2" l="1"/>
  <c r="G264" i="2" s="1"/>
  <c r="G265" i="2" s="1"/>
  <c r="G266" i="2" s="1"/>
  <c r="G267" i="2" s="1"/>
  <c r="G268" i="2" s="1"/>
  <c r="G269" i="2" s="1"/>
  <c r="G271" i="2" l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5" i="2" l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5" i="2" l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10" i="2" l="1"/>
  <c r="D11" i="19" l="1"/>
</calcChain>
</file>

<file path=xl/comments1.xml><?xml version="1.0" encoding="utf-8"?>
<comments xmlns="http://schemas.openxmlformats.org/spreadsheetml/2006/main">
  <authors>
    <author>Vanessa Miranda Barbosa (ARSAEMG)</author>
  </authors>
  <commentList>
    <comment ref="C12" authorId="0" shapeId="0">
      <text>
        <r>
          <rPr>
            <sz val="9"/>
            <color indexed="81"/>
            <rFont val="Segoe UI"/>
            <family val="2"/>
          </rPr>
          <t xml:space="preserve">
Média semanal das cotações diárias de fechamento, considerando a semana de terça a segunda.</t>
        </r>
      </text>
    </comment>
  </commentList>
</comments>
</file>

<file path=xl/comments2.xml><?xml version="1.0" encoding="utf-8"?>
<comments xmlns="http://schemas.openxmlformats.org/spreadsheetml/2006/main">
  <authors>
    <author>Vanessa Miranda Barbosa (ARSAEMG)</author>
  </authors>
  <commentList>
    <comment ref="H16" authorId="0" shapeId="0">
      <text>
        <r>
          <rPr>
            <sz val="9"/>
            <color indexed="81"/>
            <rFont val="Segoe UI"/>
            <family val="2"/>
          </rPr>
          <t xml:space="preserve">
Deflacionado pelo IPCA para preços do PR0</t>
        </r>
      </text>
    </comment>
  </commentList>
</comments>
</file>

<file path=xl/comments3.xml><?xml version="1.0" encoding="utf-8"?>
<comments xmlns="http://schemas.openxmlformats.org/spreadsheetml/2006/main">
  <authors>
    <author>Vanessa Miranda Barbosa (ARSAEMG)</author>
  </authors>
  <commentList>
    <comment ref="M8" authorId="0" shapeId="0">
      <text>
        <r>
          <rPr>
            <sz val="9"/>
            <color indexed="81"/>
            <rFont val="Segoe UI"/>
            <family val="2"/>
          </rPr>
          <t>Retornos "ativo livre de risco". Título de longo prazo (20 anos) do tesouro americano, maturidade constante, sem bônus (20-Year Treasury Constant Maturity Rate). Extraída a série GS20 média mensal em %, sem ajuste sazonal.</t>
        </r>
      </text>
    </comment>
    <comment ref="N8" authorId="0" shapeId="0">
      <text>
        <r>
          <rPr>
            <sz val="9"/>
            <color indexed="81"/>
            <rFont val="Segoe UI"/>
            <family val="2"/>
          </rPr>
          <t>Média mensal dos spreads diários.</t>
        </r>
      </text>
    </comment>
    <comment ref="O8" authorId="0" shapeId="0">
      <text>
        <r>
          <rPr>
            <sz val="9"/>
            <color indexed="81"/>
            <rFont val="Segoe UI"/>
            <family val="2"/>
          </rPr>
          <t>Consumer Price Index - Inflação geral dos EUA. Variação % mensal (all consumers, sem ajuste sazonal).</t>
        </r>
      </text>
    </comment>
    <comment ref="S8" authorId="0" shapeId="0">
      <text>
        <r>
          <rPr>
            <b/>
            <sz val="9"/>
            <color indexed="81"/>
            <rFont val="Segoe UI"/>
            <family val="2"/>
          </rPr>
          <t>Vanessa Miranda Barbosa (ARSAEMG):</t>
        </r>
        <r>
          <rPr>
            <sz val="9"/>
            <color indexed="81"/>
            <rFont val="Segoe UI"/>
            <family val="2"/>
          </rPr>
          <t xml:space="preserve">
Série revisada integralmente em fevereiro de 2017 pelo Bacen</t>
        </r>
      </text>
    </comment>
    <comment ref="D9" authorId="0" shapeId="0">
      <text>
        <r>
          <rPr>
            <sz val="9"/>
            <color indexed="81"/>
            <rFont val="Segoe UI"/>
            <family val="2"/>
          </rPr>
          <t>New York Stock Exchange - Cotações semanais de fechamento (segunda).
http://finance.yahoo.com/quote/%5ENYA/history?period1=1167616800&amp;period2=1489028400&amp;interval=1d&amp;filter=history&amp;frequency=1d
Para expurgar os efeitos da crise financeira de 2008, foram desconsiderados os dados do período de 15/09/2008 a mar/2009</t>
        </r>
      </text>
    </comment>
  </commentList>
</comments>
</file>

<file path=xl/comments4.xml><?xml version="1.0" encoding="utf-8"?>
<comments xmlns="http://schemas.openxmlformats.org/spreadsheetml/2006/main">
  <authors>
    <author>Vanessa Miranda Barbosa (ARSAEMG)</author>
  </authors>
  <commentList>
    <comment ref="Q3" authorId="0" shapeId="0">
      <text>
        <r>
          <rPr>
            <sz val="9"/>
            <color indexed="81"/>
            <rFont val="Segoe UI"/>
            <family val="2"/>
          </rPr>
          <t>Cotações de fechamento do dia. Quando não houve cotação na segunda-feira, considerou-se a próxima disponível.</t>
        </r>
      </text>
    </comment>
  </commentList>
</comments>
</file>

<file path=xl/comments5.xml><?xml version="1.0" encoding="utf-8"?>
<comments xmlns="http://schemas.openxmlformats.org/spreadsheetml/2006/main">
  <authors>
    <author>Vanessa Miranda Barbosa (ARSAEMG)</author>
  </authors>
  <commentList>
    <comment ref="Q3" authorId="0" shapeId="0">
      <text>
        <r>
          <rPr>
            <sz val="9"/>
            <color indexed="81"/>
            <rFont val="Segoe UI"/>
            <family val="2"/>
          </rPr>
          <t>Cotações de fechamento do dia. Quando não houve cotação na segunda-feira, considerou-se a próxima disponível.</t>
        </r>
      </text>
    </comment>
    <comment ref="AC5" authorId="0" shapeId="0">
      <text>
        <r>
          <rPr>
            <sz val="9"/>
            <color indexed="81"/>
            <rFont val="Segoe UI"/>
            <family val="2"/>
          </rPr>
          <t>Quando não houve cotação na segunda-feira, considerou-se a próxima disponível.</t>
        </r>
      </text>
    </comment>
  </commentList>
</comments>
</file>

<file path=xl/sharedStrings.xml><?xml version="1.0" encoding="utf-8"?>
<sst xmlns="http://schemas.openxmlformats.org/spreadsheetml/2006/main" count="632" uniqueCount="215">
  <si>
    <r>
      <t>W</t>
    </r>
    <r>
      <rPr>
        <b/>
        <vertAlign val="subscript"/>
        <sz val="11"/>
        <color theme="1"/>
        <rFont val="Calibri"/>
        <family val="2"/>
        <scheme val="minor"/>
      </rPr>
      <t>e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</si>
  <si>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</si>
  <si>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D/E</t>
  </si>
  <si>
    <t>Valor do ativo total contabilizado no Balanço Patrimonial da Copasa de dez/16</t>
  </si>
  <si>
    <t>Valor residual dos ativos que compõem o Banco Patrimonial da Copasa em dez/16 (Ativos Essenciais, Ativos Acessórios e também os ativos classificados como Fora da Base de Ativos Regulatória - FBR, menos os não onerosos e a margem de construção) a preços de dez/16</t>
  </si>
  <si>
    <t>Soma dos valores do Intangível, Imobilizado e Ativos Financeiros, no Balanço Patrimonial da Copasa de dez/16</t>
  </si>
  <si>
    <t>Ativo Total</t>
  </si>
  <si>
    <t>Capital Próprio</t>
  </si>
  <si>
    <t>Cálculo da Estrutura de Capital</t>
  </si>
  <si>
    <t>ARSAE-MG</t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</si>
  <si>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d</t>
    </r>
    <r>
      <rPr>
        <i/>
        <sz val="11"/>
        <color theme="1"/>
        <rFont val="Calibri"/>
        <family val="2"/>
        <scheme val="minor"/>
      </rPr>
      <t xml:space="preserve"> = (TPB + BNDES-PJ)/2</t>
    </r>
  </si>
  <si>
    <t>Parâmetro</t>
  </si>
  <si>
    <t>Valor</t>
  </si>
  <si>
    <r>
      <t>Rentabilidade do ativo livre de risco (R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</si>
  <si>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Prêmio de risco de mercado 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R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</si>
  <si>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t>Prêmio de risco país (r</t>
    </r>
    <r>
      <rPr>
        <vertAlign val="subscript"/>
        <sz val="11"/>
        <color theme="1"/>
        <rFont val="Calibri"/>
        <family val="2"/>
        <scheme val="minor"/>
      </rPr>
      <t>br</t>
    </r>
    <r>
      <rPr>
        <sz val="11"/>
        <color theme="1"/>
        <rFont val="Calibri"/>
        <family val="2"/>
        <scheme val="minor"/>
      </rPr>
      <t>)</t>
    </r>
  </si>
  <si>
    <t>Parâmetro de divisão do ganho de eficiência</t>
  </si>
  <si>
    <t>Custo observado da dívida da Copasa</t>
  </si>
  <si>
    <t>c</t>
  </si>
  <si>
    <r>
      <t>Parcela de capital de terceiros (W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</si>
  <si>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Parcela de capital próprio (W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</si>
  <si>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t>Valor (% a.a.)</t>
  </si>
  <si>
    <r>
      <t>Inflação brasileira (π</t>
    </r>
    <r>
      <rPr>
        <vertAlign val="subscript"/>
        <sz val="11"/>
        <color theme="1"/>
        <rFont val="Calibri"/>
        <family val="2"/>
        <scheme val="minor"/>
      </rPr>
      <t>Brasil</t>
    </r>
    <r>
      <rPr>
        <sz val="11"/>
        <color theme="1"/>
        <rFont val="Calibri"/>
        <family val="2"/>
        <scheme val="minor"/>
      </rPr>
      <t>) - IPCA</t>
    </r>
  </si>
  <si>
    <t>Resultado</t>
  </si>
  <si>
    <t>Cálculo dos custos regulatórios de Capital Próprio e Capital de Terceiros</t>
  </si>
  <si>
    <r>
      <t>Beta (</t>
    </r>
    <r>
      <rPr>
        <b/>
        <sz val="12"/>
        <color theme="1"/>
        <rFont val="Calibri"/>
        <family val="2"/>
      </rPr>
      <t>β)</t>
    </r>
  </si>
  <si>
    <t>Alavancagem Copasa</t>
  </si>
  <si>
    <r>
      <t>Rentabilidade da carteira de mercado (R</t>
    </r>
    <r>
      <rPr>
        <b/>
        <vertAlign val="subscript"/>
        <sz val="10"/>
        <color theme="1"/>
        <rFont val="Calibri"/>
        <family val="2"/>
        <scheme val="minor"/>
      </rPr>
      <t>m</t>
    </r>
    <r>
      <rPr>
        <b/>
        <sz val="10"/>
        <color theme="1"/>
        <rFont val="Calibri"/>
        <family val="2"/>
        <scheme val="minor"/>
      </rPr>
      <t>)</t>
    </r>
  </si>
  <si>
    <t>Semana</t>
  </si>
  <si>
    <t>Mês</t>
  </si>
  <si>
    <t>Retornos semanais</t>
  </si>
  <si>
    <t>Risco país - Embi+Br (%aa)</t>
  </si>
  <si>
    <r>
      <t>Ativo livre de risco (R</t>
    </r>
    <r>
      <rPr>
        <b/>
        <vertAlign val="subscript"/>
        <sz val="11"/>
        <color theme="1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>) (%aa)</t>
    </r>
  </si>
  <si>
    <t>Inflação estadunidense - CPI (%am)</t>
  </si>
  <si>
    <t>Inflação brasileira - IPCA (%am)</t>
  </si>
  <si>
    <r>
      <rPr>
        <b/>
        <i/>
        <sz val="10"/>
        <color theme="1"/>
        <rFont val="Calibri"/>
        <family val="2"/>
        <scheme val="minor"/>
      </rPr>
      <t xml:space="preserve">Prime Rate </t>
    </r>
    <r>
      <rPr>
        <b/>
        <sz val="10"/>
        <color theme="1"/>
        <rFont val="Calibri"/>
        <family val="2"/>
        <scheme val="minor"/>
      </rPr>
      <t>americana (%aa)</t>
    </r>
  </si>
  <si>
    <t>Rentabilidade do CDI (%aa)</t>
  </si>
  <si>
    <t>Selic (%aa)</t>
  </si>
  <si>
    <t>Índice NYSE</t>
  </si>
  <si>
    <t>Taxa Preferencial Brasileira (TPB) %aa</t>
  </si>
  <si>
    <t>Série 20765 BC - BNDES PJ (%aa)</t>
  </si>
  <si>
    <t>Dados dos modelos</t>
  </si>
  <si>
    <t>Desv. P</t>
  </si>
  <si>
    <t>Média</t>
  </si>
  <si>
    <t>n° de desvios</t>
  </si>
  <si>
    <t>Excluídos</t>
  </si>
  <si>
    <t>Média anualizada</t>
  </si>
  <si>
    <t>Taxa de Remuneração Regulatória - Revisão Tarifária da Copasa</t>
  </si>
  <si>
    <t>Anualizando o retorno acumulado</t>
  </si>
  <si>
    <r>
      <t>Rentabilidade da carteira de mercado (R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)</t>
    </r>
  </si>
  <si>
    <t>Inflação estadunidense (CPI)</t>
  </si>
  <si>
    <t>Inflação brasileira (IPCA)</t>
  </si>
  <si>
    <r>
      <t>Custo do Capital Próprio (R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 nominal</t>
    </r>
  </si>
  <si>
    <r>
      <t>Custo do Capital Próprio (R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 real</t>
    </r>
  </si>
  <si>
    <t>Parâmetros - Custo do Capital Próprio</t>
  </si>
  <si>
    <t>Parâmetros - Custo do Capital de Terceiros</t>
  </si>
  <si>
    <r>
      <t>Custo do Capital de Terceiros (R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nominal</t>
    </r>
  </si>
  <si>
    <r>
      <t>Custo do Capital de Terceiros (R</t>
    </r>
    <r>
      <rPr>
        <b/>
        <vertAlign val="sub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 real</t>
    </r>
  </si>
  <si>
    <t>Série inicia em mar/11</t>
  </si>
  <si>
    <t>TJLP (%aa)</t>
  </si>
  <si>
    <r>
      <t xml:space="preserve">Retornos com exclusão de </t>
    </r>
    <r>
      <rPr>
        <b/>
        <i/>
        <sz val="9"/>
        <color theme="1"/>
        <rFont val="Calibri"/>
        <family val="2"/>
        <scheme val="minor"/>
      </rPr>
      <t>outliers</t>
    </r>
  </si>
  <si>
    <t>Ibov</t>
  </si>
  <si>
    <t>Outras variáveis de mercado</t>
  </si>
  <si>
    <r>
      <t>Custo do Capital Próprio (R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) </t>
    </r>
    <r>
      <rPr>
        <sz val="9"/>
        <color theme="1"/>
        <rFont val="Calibri"/>
        <family val="2"/>
        <scheme val="minor"/>
      </rPr>
      <t>nominal</t>
    </r>
  </si>
  <si>
    <r>
      <t>Custo do Capital de Terceiros (R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  <r>
      <rPr>
        <sz val="9"/>
        <color theme="1"/>
        <rFont val="Calibri"/>
        <family val="2"/>
        <scheme val="minor"/>
      </rPr>
      <t xml:space="preserve"> nominal</t>
    </r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</si>
  <si>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</si>
  <si>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</si>
  <si>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</si>
  <si>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</si>
  <si>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</si>
  <si>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</si>
  <si>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</si>
  <si>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</si>
  <si>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</si>
  <si>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</si>
  <si>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</si>
  <si>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</si>
  <si>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</si>
  <si>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</si>
  <si>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</si>
  <si>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</si>
  <si>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</si>
  <si>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</si>
  <si>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</si>
  <si>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</si>
  <si>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</si>
  <si>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Variável X 1</t>
  </si>
  <si>
    <t>Periodicidade</t>
  </si>
  <si>
    <t>Janela Temporal</t>
  </si>
  <si>
    <t>Fonte</t>
  </si>
  <si>
    <t>semanal</t>
  </si>
  <si>
    <t>10 anos - 520 semanas</t>
  </si>
  <si>
    <t>Calculado a partir do Índice NYSE</t>
  </si>
  <si>
    <t>www.finance.yahoo.com</t>
  </si>
  <si>
    <t>10 anos - 521 semanas</t>
  </si>
  <si>
    <t>Cálculo da média</t>
  </si>
  <si>
    <t>Risco país</t>
  </si>
  <si>
    <t>10 anos - 120 meses</t>
  </si>
  <si>
    <t>Média das taxas mensais (já anualizadas)</t>
  </si>
  <si>
    <t>mensal (%aa)</t>
  </si>
  <si>
    <t>Médias das taxas já anualizadas (taxas mensais obtidas pela média dos spreads diários, que já são anualizados)</t>
  </si>
  <si>
    <t>IPEA DATA</t>
  </si>
  <si>
    <t>Inflação EUA</t>
  </si>
  <si>
    <t>IPCA</t>
  </si>
  <si>
    <t>Prime Rate EUA</t>
  </si>
  <si>
    <t>mensal (%am)</t>
  </si>
  <si>
    <t>semanal (%as)</t>
  </si>
  <si>
    <t xml:space="preserve">Série 20765 BC </t>
  </si>
  <si>
    <t>TPB</t>
  </si>
  <si>
    <t>5 anos - 60 meses</t>
  </si>
  <si>
    <t>Anualiza-se a média das taxas mensais</t>
  </si>
  <si>
    <t>Variável</t>
  </si>
  <si>
    <t>Federal Reserve Economic Data (FRED Saint Louis)</t>
  </si>
  <si>
    <t>Banco Central do Brasil</t>
  </si>
  <si>
    <r>
      <t>R</t>
    </r>
    <r>
      <rPr>
        <b/>
        <vertAlign val="subscript"/>
        <sz val="10"/>
        <color theme="1"/>
        <rFont val="Calibri"/>
        <family val="2"/>
        <scheme val="minor"/>
      </rPr>
      <t>m</t>
    </r>
  </si>
  <si>
    <r>
      <t>R</t>
    </r>
    <r>
      <rPr>
        <b/>
        <vertAlign val="subscript"/>
        <sz val="10"/>
        <color theme="1"/>
        <rFont val="Calibri"/>
        <family val="2"/>
        <scheme val="minor"/>
      </rPr>
      <t>f</t>
    </r>
  </si>
  <si>
    <t>O marco final das séries será o mês para o qual, na data do cálculo, todos os dados necessários estiverem disponíveis. O marco inicial será definido de forma que a janela temporal até o marco final alcance o período definido na nota técnica.</t>
  </si>
  <si>
    <r>
      <t>As variáveis utilizadas, sejam elas taxas de juros, prêmios de risco ou variações de preços (inflação), têm caráter cumulativo no tempo, de forma que a anualização é sempre calculada com a equação exponencial (1+i)^</t>
    </r>
    <r>
      <rPr>
        <vertAlign val="super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-1, onde i é a taxa mensal ou semanal, e t é o número de vezes que o período de 1 ano contém a periodicidade de i.</t>
    </r>
  </si>
  <si>
    <t>Data: 03/01/17</t>
  </si>
  <si>
    <t>Copasa</t>
  </si>
  <si>
    <t>Corr</t>
  </si>
  <si>
    <t>Beta</t>
  </si>
  <si>
    <t>Beta desalavancado</t>
  </si>
  <si>
    <r>
      <t>Beta da Copasa (β</t>
    </r>
    <r>
      <rPr>
        <sz val="11"/>
        <color theme="1"/>
        <rFont val="Calibri"/>
        <family val="2"/>
        <scheme val="minor"/>
      </rPr>
      <t>)</t>
    </r>
  </si>
  <si>
    <t>Beta da Copasa</t>
  </si>
  <si>
    <t xml:space="preserve">Resposta ao pedido de esclarecimento da Copasa em relação à proposta de metodologia de cálculo da taxa de remuneração regulatória - Nota Técnica 41/2016, atualizada para 47/2017 (após audiência pública)
</t>
  </si>
  <si>
    <t>Ibovespa</t>
  </si>
  <si>
    <t>Data</t>
  </si>
  <si>
    <t>1) É necessária uma observação a mais do Índice NYSE para o cálculo da primeira variação percentual; 2) quando não há cotação para o dia da semana escolhido (segunda-feira), é utilizada a próxima cotação disponível (terça-feira, por exemplo).</t>
  </si>
  <si>
    <t>Dia semana</t>
  </si>
  <si>
    <t>Segundas-feiras</t>
  </si>
  <si>
    <t>Ln</t>
  </si>
  <si>
    <t>RESUMO DOS RESULTADOS - segunda-feira sem remover outliers</t>
  </si>
  <si>
    <t>RESUMO DOS RESULTADOS - média semana fechamento na segunda sem remover outliers</t>
  </si>
  <si>
    <t>RESUMO DOS RESULTADOS - média semana fechamento na sexta sem remover outliers</t>
  </si>
  <si>
    <t>n° desvios</t>
  </si>
  <si>
    <t>Sabesp</t>
  </si>
  <si>
    <t>Média semanal fechando na segunda-feira</t>
  </si>
  <si>
    <t>Média semanal fechando na sexta-feira</t>
  </si>
  <si>
    <t>Cotações das segundas-feiras</t>
  </si>
  <si>
    <t>Retornos percentuais com base nas cotações das segundas-feiras</t>
  </si>
  <si>
    <t>Retornos percentuais com base na média das cotações semanais (fechando a semana na segunda-feira)</t>
  </si>
  <si>
    <t>Retornos percentuais com base na média das cotações semanais (fechando a semana na sexta-feira)</t>
  </si>
  <si>
    <r>
      <t xml:space="preserve">Log-retornos com remoção de </t>
    </r>
    <r>
      <rPr>
        <b/>
        <i/>
        <sz val="10"/>
        <color theme="1"/>
        <rFont val="Calibri"/>
        <family val="2"/>
        <scheme val="minor"/>
      </rPr>
      <t>outliers</t>
    </r>
    <r>
      <rPr>
        <b/>
        <sz val="10"/>
        <color theme="1"/>
        <rFont val="Calibri"/>
        <family val="2"/>
        <scheme val="minor"/>
      </rPr>
      <t xml:space="preserve"> distantes 2,576 desvios-padrão da média (99% de confiança)</t>
    </r>
  </si>
  <si>
    <t>Com base nas cotações das segundas-feiras</t>
  </si>
  <si>
    <t>Com base na cotação média semanal (fechando na sexta)</t>
  </si>
  <si>
    <t>Cotações diárias de fechamento</t>
  </si>
  <si>
    <t>Beta sem remover outliers</t>
  </si>
  <si>
    <t>Com base na cotação média semanal (fechando a semana na segunda)</t>
  </si>
  <si>
    <t>RESUMO DOS RESULTADOS - segunda-feira, removendo outliers</t>
  </si>
  <si>
    <t>RESUMO DOS RESULTADOS - média semanal com fechamento na segunda, removendo outliers</t>
  </si>
  <si>
    <t>RESUMO DOS RESULTADOS - média semanal com fechamento na sexta, removendo outliers</t>
  </si>
  <si>
    <t>Média semanal das cotações</t>
  </si>
  <si>
    <t>Retornos semanais
(variação percentual)</t>
  </si>
  <si>
    <t>Log-retornos</t>
  </si>
  <si>
    <t>Desv. Padrão</t>
  </si>
  <si>
    <t>n° desvios p/ remoção de outliers</t>
  </si>
  <si>
    <t>Correlação</t>
  </si>
  <si>
    <r>
      <t>Remoção de</t>
    </r>
    <r>
      <rPr>
        <b/>
        <i/>
        <sz val="10"/>
        <color theme="1"/>
        <rFont val="Calibri"/>
        <family val="2"/>
        <scheme val="minor"/>
      </rPr>
      <t xml:space="preserve"> outliers</t>
    </r>
  </si>
  <si>
    <t>Observações mantidas após remoção</t>
  </si>
  <si>
    <r>
      <t xml:space="preserve">Log-retornos, removidos os </t>
    </r>
    <r>
      <rPr>
        <b/>
        <i/>
        <sz val="10"/>
        <color theme="1"/>
        <rFont val="Calibri"/>
        <family val="2"/>
        <scheme val="minor"/>
      </rPr>
      <t>outliers</t>
    </r>
  </si>
  <si>
    <r>
      <t xml:space="preserve">Remoção de </t>
    </r>
    <r>
      <rPr>
        <b/>
        <i/>
        <sz val="10.5"/>
        <color theme="1"/>
        <rFont val="Calibri"/>
        <family val="2"/>
        <scheme val="minor"/>
      </rPr>
      <t>outliers</t>
    </r>
    <r>
      <rPr>
        <b/>
        <sz val="10.5"/>
        <color theme="1"/>
        <rFont val="Calibri"/>
        <family val="2"/>
        <scheme val="minor"/>
      </rPr>
      <t xml:space="preserve"> distantes 2,576 desvios-padrão da média (99% de confiança)</t>
    </r>
  </si>
  <si>
    <t>RESUMO DOS RESULTADOS DA REGRESSÃO DOS RETORNOS LOGARÍTMICOS DA COPASA CONTRA OS DO IBOVESPA</t>
  </si>
  <si>
    <t>Check 1:</t>
  </si>
  <si>
    <t>Check 2:</t>
  </si>
  <si>
    <t>Passivo total contabilizado no Balanço Patrimonial de dez/16 (Capital de Terceiros)</t>
  </si>
  <si>
    <t>Ibovespa (%am)</t>
  </si>
  <si>
    <t>Taxa Preferencial Brasileira (TPB)</t>
  </si>
  <si>
    <t>Taxa BNDES-PJ</t>
  </si>
  <si>
    <t>Anualiza-se a média dos retornos semanais do índice NYSE</t>
  </si>
  <si>
    <t>Selic</t>
  </si>
  <si>
    <t>CDI</t>
  </si>
  <si>
    <t>NTN-B</t>
  </si>
  <si>
    <t>Prefixados - Tesouro</t>
  </si>
  <si>
    <t>Poupança</t>
  </si>
  <si>
    <t>Remuneração do Capital Próprio</t>
  </si>
  <si>
    <t>Taxa real líquida de tributos</t>
  </si>
  <si>
    <t>TR (%aa)</t>
  </si>
  <si>
    <t>Prime Rate (EUA) convertida</t>
  </si>
  <si>
    <t>Spread BNDES p/ Copasa</t>
  </si>
  <si>
    <t>CAPM da dívida com o spread da Prime</t>
  </si>
  <si>
    <t>CAPM da dívida com o spread do BNDES</t>
  </si>
  <si>
    <r>
      <t>* Os valores de R</t>
    </r>
    <r>
      <rPr>
        <vertAlign val="subscript"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 xml:space="preserve"> e R</t>
    </r>
    <r>
      <rPr>
        <vertAlign val="subscript"/>
        <sz val="8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 xml:space="preserve"> passaram pela conversão inflacionária apresentada no item (2) da seção 3</t>
    </r>
    <r>
      <rPr>
        <sz val="8"/>
        <rFont val="Calibri"/>
        <family val="2"/>
        <scheme val="minor"/>
      </rPr>
      <t>.3 da NT CRFEF 47/2017.</t>
    </r>
  </si>
  <si>
    <r>
      <t>Cálculo do Custo Médio Ponderado de Capital - WACC</t>
    </r>
    <r>
      <rPr>
        <b/>
        <sz val="10.5"/>
        <color theme="1"/>
        <rFont val="Calibri"/>
        <family val="2"/>
        <scheme val="minor"/>
      </rPr>
      <t xml:space="preserve"> </t>
    </r>
  </si>
  <si>
    <r>
      <t xml:space="preserve">WACC </t>
    </r>
    <r>
      <rPr>
        <sz val="10"/>
        <color theme="1"/>
        <rFont val="Calibri"/>
        <family val="2"/>
        <scheme val="minor"/>
      </rPr>
      <t>nominal pós-impostos (</t>
    </r>
    <r>
      <rPr>
        <i/>
        <sz val="10"/>
        <color theme="1"/>
        <rFont val="Calibri"/>
        <family val="2"/>
        <scheme val="minor"/>
      </rPr>
      <t>vanilla</t>
    </r>
    <r>
      <rPr>
        <sz val="10"/>
        <color theme="1"/>
        <rFont val="Calibri"/>
        <family val="2"/>
        <scheme val="minor"/>
      </rPr>
      <t>)</t>
    </r>
  </si>
  <si>
    <r>
      <t xml:space="preserve">WACC </t>
    </r>
    <r>
      <rPr>
        <b/>
        <sz val="10"/>
        <color theme="1"/>
        <rFont val="Calibri"/>
        <family val="2"/>
        <scheme val="minor"/>
      </rPr>
      <t>real pós-impostos (</t>
    </r>
    <r>
      <rPr>
        <b/>
        <i/>
        <sz val="10"/>
        <color theme="1"/>
        <rFont val="Calibri"/>
        <family val="2"/>
        <scheme val="minor"/>
      </rPr>
      <t>vanilla</t>
    </r>
    <r>
      <rPr>
        <b/>
        <sz val="10"/>
        <color theme="1"/>
        <rFont val="Calibri"/>
        <family val="2"/>
        <scheme val="minor"/>
      </rPr>
      <t>)</t>
    </r>
  </si>
  <si>
    <t>Data: 09/06/2017</t>
  </si>
  <si>
    <t>Dif.(%)</t>
  </si>
  <si>
    <t>Data: 15/05/2017</t>
  </si>
  <si>
    <t>Média (exceto Ibovespa)</t>
  </si>
  <si>
    <t>Tributos sobre o lucro - Revisão Tarifária da Copasa</t>
  </si>
  <si>
    <t xml:space="preserve">   (-) Depreciação contábil registrada nos últimos 12 meses</t>
  </si>
  <si>
    <t xml:space="preserve">   (-) Participação nos lucros e resultados (= 25% * 25% * 95% * Base de cálculo de PLR)</t>
  </si>
  <si>
    <t xml:space="preserve">   (=) Base de cálculo de IRPJ e CSLL</t>
  </si>
  <si>
    <t xml:space="preserve">   (-) Tributos sobre o lucro (34% * Base de cálculo de IRPJ e CSLL)</t>
  </si>
  <si>
    <t xml:space="preserve">   (-) Juros sobre o capital próprio (= zero nesta revisão)</t>
  </si>
  <si>
    <t>WACC antes dos impostos</t>
  </si>
  <si>
    <t>(remuneração antes dos impostos)</t>
  </si>
  <si>
    <t>WACC pós-impostos</t>
  </si>
  <si>
    <t>(remuneração pós-impostos)</t>
  </si>
  <si>
    <t>Diferença (tributos sobre o lucro)</t>
  </si>
  <si>
    <t>(valor anterior considerado p/ tributos sobre o lucro)</t>
  </si>
  <si>
    <t>(remuneração pós-impostos, inalterada)</t>
  </si>
  <si>
    <t>Estimativa dos tributos sobre o lucro</t>
  </si>
  <si>
    <t>(novo valor estimado p/ tributos sobre o lucro)</t>
  </si>
  <si>
    <t>BRR (BAR + NCG)                                                                                                                                                             R$</t>
  </si>
  <si>
    <t>Remuneração e tributos sobre o lucro com o cálculo do WACC na abordagem "antes dos impostos", da forma proposta anteriormente</t>
  </si>
  <si>
    <t>Remuneração e tributos sobre o lucro com mudança de abordagem, adequando o cálculo dos tributos</t>
  </si>
  <si>
    <t xml:space="preserve">   (=) Base de cálculo de PLR e JCP</t>
  </si>
  <si>
    <t xml:space="preserve">   (+) JCP</t>
  </si>
  <si>
    <r>
      <t xml:space="preserve">   (-) Valor contábil de encargos sobre empréstimos, registrado nos últimos 12 meses, a preços do PR</t>
    </r>
    <r>
      <rPr>
        <vertAlign val="subscript"/>
        <sz val="10"/>
        <color theme="1"/>
        <rFont val="Calibri"/>
        <family val="2"/>
        <scheme val="minor"/>
      </rPr>
      <t>1</t>
    </r>
  </si>
  <si>
    <r>
      <t>Valores do período de referência da revisão (PR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>), antes da atualização inflacionária para o PR</t>
    </r>
    <r>
      <rPr>
        <vertAlign val="subscript"/>
        <sz val="9"/>
        <color theme="1"/>
        <rFont val="Calibri"/>
        <family val="2"/>
        <scheme val="minor"/>
      </rPr>
      <t>1.</t>
    </r>
    <r>
      <rPr>
        <sz val="9"/>
        <color theme="1"/>
        <rFont val="Calibri"/>
        <family val="2"/>
        <scheme val="minor"/>
      </rPr>
      <t xml:space="preserve"> O novo valor estimado para os tributos sobre o lucro, de R$ 368,7 milhões, foi depois atualizado pela inflação para R$ 380,9 milhões.</t>
    </r>
  </si>
  <si>
    <t>Data: 30/06/2017</t>
  </si>
  <si>
    <r>
      <t xml:space="preserve">   Total de custos de capital que compõe a Receita Tarifária de aplicação, a preços do PR</t>
    </r>
    <r>
      <rPr>
        <b/>
        <vertAlign val="subscript"/>
        <sz val="10"/>
        <color theme="1"/>
        <rFont val="Calibri"/>
        <family val="2"/>
        <scheme val="minor"/>
      </rPr>
      <t>1</t>
    </r>
  </si>
  <si>
    <t>Nota: o cálculo considerou a mesma base de cálculo para PLR e JCP. Porém, a PLR não deve ser deduzida da sua própria base de cálculo, o que será corrigido em cálculos futuros.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</si>
</sst>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??_-;_-@_-"/>
    <numFmt numFmtId="165" formatCode="0.0%"/>
    <numFmt numFmtId="166" formatCode="0.0"/>
    <numFmt numFmtId="167" formatCode="_-* #,##0_-;\-* #,##0_-;_-* &quot;-&quot;??_-;_-@_-"/>
    <numFmt numFmtId="168" formatCode="_(* #,##0.00_);_(* \(#,##0.00\);_(* &quot;-&quot;??_);_(@_)"/>
    <numFmt numFmtId="169" formatCode="_-* #,##0.00000000_-;\-* #,##0.00000000_-;_-* &quot;-&quot;??_-;_-@_-"/>
    <numFmt numFmtId="170" formatCode="0.0000"/>
    <numFmt numFmtId="171" formatCode="_-* #,##0.000_-;\-* #,##0.000_-;_-* &quot;-&quot;??_-;_-@_-"/>
    <numFmt numFmtId="172" formatCode="[$-416]mmm\-yy;@"/>
    <numFmt numFmtId="173" formatCode="_-* #,##0.0_-;\-* #,##0.0_-;_-* &quot;-&quot;??_-;_-@_-"/>
    <numFmt numFmtId="174" formatCode="0.0000%"/>
    <numFmt numFmtId="175" formatCode="_-* #,##0.0000_-;\-* #,##0.0000_-;_-* &quot;-&quot;??_-;_-@_-"/>
    <numFmt numFmtId="176" formatCode="_-* #,##0.0000_-;\-* #,##0.0000_-;_-* &quot;-&quot;????_-;_-@_-"/>
    <numFmt numFmtId="177" formatCode="_-* #,##0.0000000000000_-;\-* #,##0.000000000000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0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indexed="8"/>
      <name val="Arial"/>
      <family val="2"/>
    </font>
    <font>
      <i/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8"/>
      <color theme="0" tint="-0.34998626667073579"/>
      <name val="Calibri"/>
      <family val="2"/>
      <scheme val="minor"/>
    </font>
    <font>
      <b/>
      <sz val="10"/>
      <color rgb="FF00339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CAC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Alignment="0"/>
    <xf numFmtId="0" fontId="32" fillId="0" borderId="0"/>
  </cellStyleXfs>
  <cellXfs count="234">
    <xf numFmtId="0" fontId="0" fillId="0" borderId="0" xfId="0"/>
    <xf numFmtId="0" fontId="2" fillId="0" borderId="0" xfId="0" applyFont="1"/>
    <xf numFmtId="10" fontId="0" fillId="0" borderId="0" xfId="3" applyNumberFormat="1" applyFont="1"/>
    <xf numFmtId="0" fontId="2" fillId="0" borderId="0" xfId="0" applyFont="1" applyAlignment="1">
      <alignment horizontal="right"/>
    </xf>
    <xf numFmtId="165" fontId="2" fillId="0" borderId="0" xfId="3" applyNumberFormat="1" applyFont="1" applyAlignment="1">
      <alignment horizontal="center"/>
    </xf>
    <xf numFmtId="0" fontId="2" fillId="0" borderId="0" xfId="0" applyFont="1" applyAlignment="1">
      <alignment wrapText="1"/>
    </xf>
    <xf numFmtId="9" fontId="0" fillId="0" borderId="0" xfId="0" applyNumberFormat="1"/>
    <xf numFmtId="9" fontId="0" fillId="0" borderId="0" xfId="3" applyNumberFormat="1" applyFont="1"/>
    <xf numFmtId="43" fontId="0" fillId="0" borderId="0" xfId="1" applyFont="1"/>
    <xf numFmtId="10" fontId="0" fillId="0" borderId="0" xfId="0" applyNumberFormat="1"/>
    <xf numFmtId="0" fontId="9" fillId="0" borderId="0" xfId="0" applyFont="1"/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3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2" xfId="0" applyFont="1" applyBorder="1"/>
    <xf numFmtId="10" fontId="0" fillId="0" borderId="2" xfId="0" applyNumberFormat="1" applyBorder="1" applyAlignment="1">
      <alignment horizontal="center"/>
    </xf>
    <xf numFmtId="0" fontId="6" fillId="0" borderId="0" xfId="0" applyFont="1"/>
    <xf numFmtId="2" fontId="0" fillId="0" borderId="0" xfId="0" applyNumberFormat="1"/>
    <xf numFmtId="0" fontId="10" fillId="0" borderId="0" xfId="0" applyFont="1"/>
    <xf numFmtId="0" fontId="8" fillId="0" borderId="0" xfId="0" applyFont="1"/>
    <xf numFmtId="0" fontId="13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4" fontId="10" fillId="0" borderId="0" xfId="0" applyNumberFormat="1" applyFont="1" applyBorder="1"/>
    <xf numFmtId="10" fontId="10" fillId="0" borderId="0" xfId="3" applyNumberFormat="1" applyFont="1"/>
    <xf numFmtId="167" fontId="10" fillId="0" borderId="0" xfId="1" applyNumberFormat="1" applyFont="1"/>
    <xf numFmtId="10" fontId="10" fillId="0" borderId="0" xfId="0" applyNumberFormat="1" applyFont="1"/>
    <xf numFmtId="9" fontId="8" fillId="3" borderId="0" xfId="3" applyFont="1" applyFill="1" applyAlignment="1">
      <alignment horizontal="right"/>
    </xf>
    <xf numFmtId="0" fontId="8" fillId="3" borderId="0" xfId="0" applyFont="1" applyFill="1" applyAlignment="1">
      <alignment horizontal="right"/>
    </xf>
    <xf numFmtId="10" fontId="10" fillId="0" borderId="0" xfId="3" applyNumberFormat="1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0" fontId="8" fillId="4" borderId="4" xfId="3" applyNumberFormat="1" applyFont="1" applyFill="1" applyBorder="1" applyAlignment="1">
      <alignment horizontal="center" vertical="center" wrapText="1"/>
    </xf>
    <xf numFmtId="10" fontId="10" fillId="4" borderId="4" xfId="3" applyNumberFormat="1" applyFont="1" applyFill="1" applyBorder="1" applyAlignment="1">
      <alignment horizontal="center" vertical="center" wrapText="1"/>
    </xf>
    <xf numFmtId="10" fontId="19" fillId="4" borderId="4" xfId="3" applyNumberFormat="1" applyFont="1" applyFill="1" applyBorder="1" applyAlignment="1">
      <alignment horizontal="right" vertical="center" wrapText="1"/>
    </xf>
    <xf numFmtId="10" fontId="19" fillId="4" borderId="4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2" fillId="2" borderId="0" xfId="0" applyNumberFormat="1" applyFont="1" applyFill="1" applyAlignment="1">
      <alignment horizontal="center"/>
    </xf>
    <xf numFmtId="10" fontId="2" fillId="2" borderId="2" xfId="3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 vertical="center"/>
    </xf>
    <xf numFmtId="14" fontId="10" fillId="2" borderId="0" xfId="0" applyNumberFormat="1" applyFont="1" applyFill="1" applyBorder="1"/>
    <xf numFmtId="14" fontId="10" fillId="2" borderId="0" xfId="0" applyNumberFormat="1" applyFont="1" applyFill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18" fillId="0" borderId="6" xfId="0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/>
    <xf numFmtId="10" fontId="0" fillId="3" borderId="0" xfId="3" applyNumberFormat="1" applyFont="1" applyFill="1" applyAlignment="1">
      <alignment horizontal="center" vertical="center"/>
    </xf>
    <xf numFmtId="164" fontId="23" fillId="3" borderId="0" xfId="2" applyNumberFormat="1" applyFont="1" applyFill="1" applyAlignment="1">
      <alignment horizontal="left"/>
    </xf>
    <xf numFmtId="0" fontId="23" fillId="0" borderId="0" xfId="0" applyFont="1"/>
    <xf numFmtId="0" fontId="24" fillId="0" borderId="0" xfId="0" applyFont="1"/>
    <xf numFmtId="2" fontId="10" fillId="0" borderId="4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Continuous"/>
    </xf>
    <xf numFmtId="0" fontId="5" fillId="0" borderId="0" xfId="0" applyFont="1"/>
    <xf numFmtId="0" fontId="10" fillId="0" borderId="2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/>
    </xf>
    <xf numFmtId="43" fontId="0" fillId="0" borderId="0" xfId="0" applyNumberFormat="1"/>
    <xf numFmtId="164" fontId="0" fillId="0" borderId="0" xfId="2" applyNumberFormat="1" applyFont="1"/>
    <xf numFmtId="10" fontId="10" fillId="0" borderId="0" xfId="3" applyNumberFormat="1" applyFont="1" applyAlignment="1">
      <alignment horizontal="left"/>
    </xf>
    <xf numFmtId="14" fontId="0" fillId="0" borderId="0" xfId="0" applyNumberFormat="1"/>
    <xf numFmtId="10" fontId="10" fillId="0" borderId="0" xfId="3" applyNumberFormat="1" applyFont="1" applyAlignment="1">
      <alignment horizontal="center" vertical="center"/>
    </xf>
    <xf numFmtId="0" fontId="0" fillId="0" borderId="0" xfId="0" applyAlignment="1">
      <alignment horizontal="center"/>
    </xf>
    <xf numFmtId="9" fontId="8" fillId="3" borderId="9" xfId="3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10" fontId="10" fillId="0" borderId="10" xfId="3" applyNumberFormat="1" applyFont="1" applyBorder="1"/>
    <xf numFmtId="10" fontId="10" fillId="0" borderId="11" xfId="0" applyNumberFormat="1" applyFont="1" applyBorder="1"/>
    <xf numFmtId="0" fontId="10" fillId="0" borderId="11" xfId="0" applyFont="1" applyBorder="1"/>
    <xf numFmtId="10" fontId="10" fillId="0" borderId="12" xfId="0" applyNumberFormat="1" applyFont="1" applyBorder="1"/>
    <xf numFmtId="0" fontId="5" fillId="0" borderId="0" xfId="0" applyFont="1" applyAlignment="1">
      <alignment horizontal="right"/>
    </xf>
    <xf numFmtId="43" fontId="10" fillId="0" borderId="0" xfId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0" xfId="1" applyNumberFormat="1" applyFont="1"/>
    <xf numFmtId="0" fontId="2" fillId="2" borderId="4" xfId="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2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10" fontId="10" fillId="0" borderId="0" xfId="0" applyNumberFormat="1" applyFont="1" applyAlignment="1">
      <alignment horizontal="left"/>
    </xf>
    <xf numFmtId="10" fontId="1" fillId="0" borderId="0" xfId="3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14" fontId="10" fillId="0" borderId="0" xfId="0" applyNumberFormat="1" applyFont="1"/>
    <xf numFmtId="43" fontId="10" fillId="0" borderId="0" xfId="1" applyNumberFormat="1" applyFont="1"/>
    <xf numFmtId="43" fontId="10" fillId="0" borderId="0" xfId="1" applyFont="1"/>
    <xf numFmtId="14" fontId="10" fillId="0" borderId="0" xfId="0" applyNumberFormat="1" applyFont="1" applyAlignment="1">
      <alignment horizontal="center"/>
    </xf>
    <xf numFmtId="0" fontId="10" fillId="2" borderId="0" xfId="0" applyFont="1" applyFill="1" applyBorder="1" applyAlignment="1"/>
    <xf numFmtId="0" fontId="10" fillId="2" borderId="5" xfId="0" applyFont="1" applyFill="1" applyBorder="1" applyAlignment="1"/>
    <xf numFmtId="169" fontId="10" fillId="0" borderId="5" xfId="1" applyNumberFormat="1" applyFont="1" applyFill="1" applyBorder="1" applyAlignment="1"/>
    <xf numFmtId="14" fontId="30" fillId="0" borderId="0" xfId="0" applyNumberFormat="1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2" fontId="10" fillId="5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0" fillId="2" borderId="4" xfId="0" applyFill="1" applyBorder="1"/>
    <xf numFmtId="9" fontId="8" fillId="3" borderId="0" xfId="3" applyFont="1" applyFill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10" fontId="10" fillId="0" borderId="2" xfId="0" applyNumberFormat="1" applyFont="1" applyBorder="1" applyAlignment="1">
      <alignment horizontal="center" vertical="center"/>
    </xf>
    <xf numFmtId="9" fontId="10" fillId="0" borderId="3" xfId="3" applyNumberFormat="1" applyFont="1" applyBorder="1" applyAlignment="1">
      <alignment horizontal="center" vertical="center"/>
    </xf>
    <xf numFmtId="0" fontId="16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Continuous" vertical="center"/>
    </xf>
    <xf numFmtId="0" fontId="2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1" fontId="5" fillId="0" borderId="0" xfId="1" applyNumberFormat="1" applyFont="1" applyFill="1" applyBorder="1" applyAlignment="1"/>
    <xf numFmtId="171" fontId="5" fillId="0" borderId="5" xfId="1" applyNumberFormat="1" applyFont="1" applyFill="1" applyBorder="1" applyAlignment="1"/>
    <xf numFmtId="169" fontId="5" fillId="0" borderId="0" xfId="1" applyNumberFormat="1" applyFont="1" applyFill="1" applyBorder="1" applyAlignment="1"/>
    <xf numFmtId="169" fontId="5" fillId="2" borderId="5" xfId="1" applyNumberFormat="1" applyFont="1" applyFill="1" applyBorder="1" applyAlignment="1"/>
    <xf numFmtId="43" fontId="5" fillId="0" borderId="0" xfId="0" applyNumberFormat="1" applyFont="1"/>
    <xf numFmtId="170" fontId="8" fillId="5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164" fontId="24" fillId="3" borderId="0" xfId="2" applyNumberFormat="1" applyFont="1" applyFill="1" applyAlignment="1">
      <alignment horizontal="left"/>
    </xf>
    <xf numFmtId="164" fontId="24" fillId="0" borderId="0" xfId="2" applyNumberFormat="1" applyFont="1" applyAlignment="1">
      <alignment horizontal="left"/>
    </xf>
    <xf numFmtId="0" fontId="6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72" fontId="10" fillId="2" borderId="0" xfId="0" applyNumberFormat="1" applyFont="1" applyFill="1" applyBorder="1" applyAlignment="1">
      <alignment horizontal="center"/>
    </xf>
    <xf numFmtId="0" fontId="0" fillId="0" borderId="0" xfId="0" applyFill="1"/>
    <xf numFmtId="14" fontId="10" fillId="6" borderId="0" xfId="0" applyNumberFormat="1" applyFont="1" applyFill="1"/>
    <xf numFmtId="10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horizontal="center"/>
    </xf>
    <xf numFmtId="174" fontId="0" fillId="0" borderId="0" xfId="3" applyNumberFormat="1" applyFont="1"/>
    <xf numFmtId="174" fontId="0" fillId="0" borderId="0" xfId="0" applyNumberFormat="1"/>
    <xf numFmtId="10" fontId="19" fillId="0" borderId="0" xfId="3" applyNumberFormat="1" applyFont="1" applyAlignment="1">
      <alignment horizontal="center"/>
    </xf>
    <xf numFmtId="167" fontId="10" fillId="0" borderId="0" xfId="1" applyNumberFormat="1" applyFont="1" applyAlignment="1">
      <alignment horizontal="center"/>
    </xf>
    <xf numFmtId="175" fontId="5" fillId="0" borderId="0" xfId="1" applyNumberFormat="1" applyFont="1" applyFill="1" applyBorder="1" applyAlignment="1">
      <alignment horizontal="center"/>
    </xf>
    <xf numFmtId="175" fontId="5" fillId="2" borderId="5" xfId="1" applyNumberFormat="1" applyFont="1" applyFill="1" applyBorder="1" applyAlignment="1">
      <alignment horizontal="center"/>
    </xf>
    <xf numFmtId="176" fontId="0" fillId="0" borderId="0" xfId="0" applyNumberFormat="1"/>
    <xf numFmtId="169" fontId="5" fillId="0" borderId="0" xfId="1" applyNumberFormat="1" applyFont="1"/>
    <xf numFmtId="177" fontId="5" fillId="0" borderId="0" xfId="1" applyNumberFormat="1" applyFont="1"/>
    <xf numFmtId="167" fontId="19" fillId="0" borderId="0" xfId="1" applyNumberFormat="1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1" fillId="0" borderId="0" xfId="3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8" fillId="2" borderId="0" xfId="0" applyFont="1" applyFill="1"/>
    <xf numFmtId="173" fontId="10" fillId="0" borderId="0" xfId="1" applyNumberFormat="1" applyFont="1"/>
    <xf numFmtId="10" fontId="19" fillId="0" borderId="0" xfId="3" applyNumberFormat="1" applyFont="1"/>
    <xf numFmtId="10" fontId="10" fillId="2" borderId="0" xfId="0" applyNumberFormat="1" applyFont="1" applyFill="1"/>
    <xf numFmtId="170" fontId="34" fillId="0" borderId="0" xfId="0" applyNumberFormat="1" applyFont="1" applyAlignment="1">
      <alignment horizontal="center"/>
    </xf>
    <xf numFmtId="0" fontId="8" fillId="2" borderId="0" xfId="0" applyFont="1" applyFill="1" applyBorder="1"/>
    <xf numFmtId="10" fontId="8" fillId="2" borderId="0" xfId="0" applyNumberFormat="1" applyFont="1" applyFill="1" applyBorder="1"/>
    <xf numFmtId="0" fontId="8" fillId="7" borderId="14" xfId="0" applyFont="1" applyFill="1" applyBorder="1" applyAlignment="1">
      <alignment vertical="center"/>
    </xf>
    <xf numFmtId="164" fontId="8" fillId="7" borderId="15" xfId="2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35" fillId="0" borderId="0" xfId="0" applyFont="1" applyAlignment="1">
      <alignment vertical="center"/>
    </xf>
    <xf numFmtId="164" fontId="10" fillId="8" borderId="0" xfId="2" applyNumberFormat="1" applyFont="1" applyFill="1" applyAlignment="1">
      <alignment vertical="center"/>
    </xf>
    <xf numFmtId="0" fontId="8" fillId="7" borderId="4" xfId="0" applyFont="1" applyFill="1" applyBorder="1" applyAlignment="1">
      <alignment vertical="center"/>
    </xf>
    <xf numFmtId="167" fontId="8" fillId="7" borderId="4" xfId="1" applyNumberFormat="1" applyFont="1" applyFill="1" applyBorder="1" applyAlignment="1">
      <alignment vertical="center"/>
    </xf>
    <xf numFmtId="164" fontId="10" fillId="0" borderId="0" xfId="2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0" xfId="0" applyFont="1" applyAlignment="1">
      <alignment vertical="center"/>
    </xf>
    <xf numFmtId="164" fontId="36" fillId="0" borderId="0" xfId="2" applyNumberFormat="1" applyFont="1" applyAlignment="1">
      <alignment vertical="center"/>
    </xf>
    <xf numFmtId="0" fontId="37" fillId="0" borderId="0" xfId="0" applyFont="1" applyAlignment="1">
      <alignment vertical="center"/>
    </xf>
    <xf numFmtId="167" fontId="10" fillId="0" borderId="0" xfId="1" applyNumberFormat="1" applyFont="1" applyAlignment="1">
      <alignment vertical="center"/>
    </xf>
    <xf numFmtId="0" fontId="0" fillId="7" borderId="4" xfId="0" applyFill="1" applyBorder="1" applyAlignment="1">
      <alignment horizontal="center" vertical="center"/>
    </xf>
    <xf numFmtId="10" fontId="10" fillId="0" borderId="4" xfId="3" applyNumberFormat="1" applyFont="1" applyBorder="1" applyAlignment="1">
      <alignment horizontal="center" vertical="center"/>
    </xf>
    <xf numFmtId="164" fontId="10" fillId="0" borderId="4" xfId="2" applyNumberFormat="1" applyFont="1" applyBorder="1" applyAlignment="1">
      <alignment vertical="center"/>
    </xf>
    <xf numFmtId="0" fontId="39" fillId="0" borderId="0" xfId="0" applyFont="1"/>
    <xf numFmtId="0" fontId="40" fillId="0" borderId="0" xfId="0" applyFont="1" applyAlignment="1">
      <alignment horizontal="center"/>
    </xf>
    <xf numFmtId="0" fontId="40" fillId="0" borderId="0" xfId="0" applyFont="1"/>
    <xf numFmtId="10" fontId="41" fillId="0" borderId="0" xfId="3" applyNumberFormat="1" applyFont="1"/>
    <xf numFmtId="10" fontId="40" fillId="0" borderId="0" xfId="3" applyNumberFormat="1" applyFont="1"/>
    <xf numFmtId="10" fontId="42" fillId="0" borderId="4" xfId="3" applyNumberFormat="1" applyFont="1" applyBorder="1" applyAlignment="1">
      <alignment horizontal="center" vertical="center"/>
    </xf>
    <xf numFmtId="10" fontId="42" fillId="0" borderId="2" xfId="3" applyNumberFormat="1" applyFont="1" applyBorder="1" applyAlignment="1">
      <alignment horizontal="center" vertical="center"/>
    </xf>
    <xf numFmtId="10" fontId="43" fillId="0" borderId="0" xfId="3" applyNumberFormat="1" applyFont="1" applyAlignment="1">
      <alignment horizontal="center" vertical="center"/>
    </xf>
    <xf numFmtId="164" fontId="42" fillId="0" borderId="4" xfId="2" applyNumberFormat="1" applyFont="1" applyBorder="1" applyAlignment="1">
      <alignment vertical="center"/>
    </xf>
    <xf numFmtId="164" fontId="42" fillId="0" borderId="2" xfId="2" applyNumberFormat="1" applyFont="1" applyBorder="1" applyAlignment="1">
      <alignment vertical="center"/>
    </xf>
    <xf numFmtId="164" fontId="44" fillId="0" borderId="0" xfId="2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0" fillId="0" borderId="0" xfId="0" applyNumberFormat="1"/>
    <xf numFmtId="0" fontId="1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9" fontId="10" fillId="0" borderId="4" xfId="3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9" fontId="10" fillId="0" borderId="2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64" fontId="46" fillId="0" borderId="0" xfId="2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7">
    <cellStyle name="Moeda" xfId="2" builtinId="4"/>
    <cellStyle name="Normal" xfId="0" builtinId="0"/>
    <cellStyle name="Normal 2" xfId="6"/>
    <cellStyle name="Porcentagem" xfId="3" builtinId="5"/>
    <cellStyle name="TextNormal" xfId="5"/>
    <cellStyle name="Vírgula" xfId="1" builtinId="3"/>
    <cellStyle name="Vírgula 2" xfId="4"/>
  </cellStyles>
  <dxfs count="0"/>
  <tableStyles count="0" defaultTableStyle="TableStyleMedium2" defaultPivotStyle="PivotStyleLight16"/>
  <colors>
    <mruColors>
      <color rgb="FFFFB547"/>
      <color rgb="FF3E89CE"/>
      <color rgb="FFFECAC6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Dados!$M$8:$M$9</c:f>
              <c:strCache>
                <c:ptCount val="2"/>
                <c:pt idx="0">
                  <c:v>Ativo livre de risco (Rf) (%aa)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50800" dist="50800" dir="5400000" algn="ctr" rotWithShape="0">
                <a:schemeClr val="tx1">
                  <a:lumMod val="50000"/>
                  <a:lumOff val="50000"/>
                </a:schemeClr>
              </a:outerShdw>
            </a:effectLst>
          </c:spPr>
          <c:marker>
            <c:symbol val="none"/>
          </c:marker>
          <c:cat>
            <c:numRef>
              <c:f>Dados!$K$11:$K$134</c:f>
              <c:numCache>
                <c:formatCode>m/d/yyyy</c:formatCode>
                <c:ptCount val="1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</c:numCache>
            </c:numRef>
          </c:cat>
          <c:val>
            <c:numRef>
              <c:f>Dados!$M$11:$M$134</c:f>
              <c:numCache>
                <c:formatCode>0.00%</c:formatCode>
                <c:ptCount val="124"/>
                <c:pt idx="1">
                  <c:v>4.9299999999999997E-2</c:v>
                </c:pt>
                <c:pt idx="2">
                  <c:v>4.8099999999999997E-2</c:v>
                </c:pt>
                <c:pt idx="3">
                  <c:v>4.9500000000000002E-2</c:v>
                </c:pt>
                <c:pt idx="4">
                  <c:v>4.9800000000000004E-2</c:v>
                </c:pt>
                <c:pt idx="5">
                  <c:v>5.2900000000000003E-2</c:v>
                </c:pt>
                <c:pt idx="6">
                  <c:v>5.1900000000000002E-2</c:v>
                </c:pt>
                <c:pt idx="7">
                  <c:v>0.05</c:v>
                </c:pt>
                <c:pt idx="8">
                  <c:v>4.8399999999999999E-2</c:v>
                </c:pt>
                <c:pt idx="9">
                  <c:v>4.8300000000000003E-2</c:v>
                </c:pt>
                <c:pt idx="10">
                  <c:v>4.5599999999999995E-2</c:v>
                </c:pt>
                <c:pt idx="11">
                  <c:v>4.5700000000000005E-2</c:v>
                </c:pt>
                <c:pt idx="12">
                  <c:v>4.3499999999999997E-2</c:v>
                </c:pt>
                <c:pt idx="13">
                  <c:v>4.4900000000000002E-2</c:v>
                </c:pt>
                <c:pt idx="14">
                  <c:v>4.36E-2</c:v>
                </c:pt>
                <c:pt idx="15">
                  <c:v>4.4400000000000002E-2</c:v>
                </c:pt>
                <c:pt idx="16">
                  <c:v>4.5999999999999999E-2</c:v>
                </c:pt>
                <c:pt idx="17">
                  <c:v>4.7400000000000005E-2</c:v>
                </c:pt>
                <c:pt idx="18">
                  <c:v>4.6199999999999998E-2</c:v>
                </c:pt>
                <c:pt idx="19">
                  <c:v>4.53E-2</c:v>
                </c:pt>
                <c:pt idx="20">
                  <c:v>4.3200000000000002E-2</c:v>
                </c:pt>
                <c:pt idx="21">
                  <c:v>4.4500000000000005E-2</c:v>
                </c:pt>
                <c:pt idx="22">
                  <c:v>4.2699999999999995E-2</c:v>
                </c:pt>
                <c:pt idx="23">
                  <c:v>3.1800000000000002E-2</c:v>
                </c:pt>
                <c:pt idx="24">
                  <c:v>3.4599999999999999E-2</c:v>
                </c:pt>
                <c:pt idx="25">
                  <c:v>3.8300000000000001E-2</c:v>
                </c:pt>
                <c:pt idx="26">
                  <c:v>3.78E-2</c:v>
                </c:pt>
                <c:pt idx="27">
                  <c:v>3.8399999999999997E-2</c:v>
                </c:pt>
                <c:pt idx="28">
                  <c:v>4.2199999999999994E-2</c:v>
                </c:pt>
                <c:pt idx="29">
                  <c:v>4.5100000000000001E-2</c:v>
                </c:pt>
                <c:pt idx="30">
                  <c:v>4.3799999999999999E-2</c:v>
                </c:pt>
                <c:pt idx="31">
                  <c:v>4.3299999999999998E-2</c:v>
                </c:pt>
                <c:pt idx="32">
                  <c:v>4.1399999999999999E-2</c:v>
                </c:pt>
                <c:pt idx="33">
                  <c:v>4.1599999999999998E-2</c:v>
                </c:pt>
                <c:pt idx="34">
                  <c:v>4.24E-2</c:v>
                </c:pt>
                <c:pt idx="35">
                  <c:v>4.4000000000000004E-2</c:v>
                </c:pt>
                <c:pt idx="36">
                  <c:v>4.4999999999999998E-2</c:v>
                </c:pt>
                <c:pt idx="37">
                  <c:v>4.4800000000000006E-2</c:v>
                </c:pt>
                <c:pt idx="38">
                  <c:v>4.4900000000000002E-2</c:v>
                </c:pt>
                <c:pt idx="39">
                  <c:v>4.53E-2</c:v>
                </c:pt>
                <c:pt idx="40">
                  <c:v>4.1100000000000005E-2</c:v>
                </c:pt>
                <c:pt idx="41">
                  <c:v>3.95E-2</c:v>
                </c:pt>
                <c:pt idx="42">
                  <c:v>3.7999999999999999E-2</c:v>
                </c:pt>
                <c:pt idx="43">
                  <c:v>3.5200000000000002E-2</c:v>
                </c:pt>
                <c:pt idx="44">
                  <c:v>3.4700000000000002E-2</c:v>
                </c:pt>
                <c:pt idx="45">
                  <c:v>3.5200000000000002E-2</c:v>
                </c:pt>
                <c:pt idx="46">
                  <c:v>3.8199999999999998E-2</c:v>
                </c:pt>
                <c:pt idx="47">
                  <c:v>4.1700000000000001E-2</c:v>
                </c:pt>
                <c:pt idx="48">
                  <c:v>4.2800000000000005E-2</c:v>
                </c:pt>
                <c:pt idx="49">
                  <c:v>4.4199999999999996E-2</c:v>
                </c:pt>
                <c:pt idx="50">
                  <c:v>4.2699999999999995E-2</c:v>
                </c:pt>
                <c:pt idx="51">
                  <c:v>4.2800000000000005E-2</c:v>
                </c:pt>
                <c:pt idx="52">
                  <c:v>4.0099999999999997E-2</c:v>
                </c:pt>
                <c:pt idx="53">
                  <c:v>3.9100000000000003E-2</c:v>
                </c:pt>
                <c:pt idx="54">
                  <c:v>3.95E-2</c:v>
                </c:pt>
                <c:pt idx="55">
                  <c:v>3.2400000000000005E-2</c:v>
                </c:pt>
                <c:pt idx="56">
                  <c:v>2.8300000000000002E-2</c:v>
                </c:pt>
                <c:pt idx="57">
                  <c:v>2.87E-2</c:v>
                </c:pt>
                <c:pt idx="58">
                  <c:v>2.7200000000000002E-2</c:v>
                </c:pt>
                <c:pt idx="59">
                  <c:v>2.6699999999999998E-2</c:v>
                </c:pt>
                <c:pt idx="60">
                  <c:v>2.7000000000000003E-2</c:v>
                </c:pt>
                <c:pt idx="61">
                  <c:v>2.75E-2</c:v>
                </c:pt>
                <c:pt idx="62">
                  <c:v>2.9399999999999999E-2</c:v>
                </c:pt>
                <c:pt idx="63">
                  <c:v>2.8199999999999999E-2</c:v>
                </c:pt>
                <c:pt idx="64">
                  <c:v>2.53E-2</c:v>
                </c:pt>
                <c:pt idx="65">
                  <c:v>2.3099999999999999E-2</c:v>
                </c:pt>
                <c:pt idx="66">
                  <c:v>2.2200000000000001E-2</c:v>
                </c:pt>
                <c:pt idx="67">
                  <c:v>2.4E-2</c:v>
                </c:pt>
                <c:pt idx="68">
                  <c:v>2.4900000000000002E-2</c:v>
                </c:pt>
                <c:pt idx="69">
                  <c:v>2.5099999999999997E-2</c:v>
                </c:pt>
                <c:pt idx="70">
                  <c:v>2.3900000000000001E-2</c:v>
                </c:pt>
                <c:pt idx="71">
                  <c:v>2.4700000000000003E-2</c:v>
                </c:pt>
                <c:pt idx="72">
                  <c:v>2.6800000000000001E-2</c:v>
                </c:pt>
                <c:pt idx="73">
                  <c:v>2.7799999999999998E-2</c:v>
                </c:pt>
                <c:pt idx="74">
                  <c:v>2.7799999999999998E-2</c:v>
                </c:pt>
                <c:pt idx="75">
                  <c:v>2.5499999999999998E-2</c:v>
                </c:pt>
                <c:pt idx="76">
                  <c:v>2.7300000000000001E-2</c:v>
                </c:pt>
                <c:pt idx="77">
                  <c:v>3.0699999999999998E-2</c:v>
                </c:pt>
                <c:pt idx="78">
                  <c:v>3.3099999999999997E-2</c:v>
                </c:pt>
                <c:pt idx="79">
                  <c:v>3.49E-2</c:v>
                </c:pt>
                <c:pt idx="80">
                  <c:v>3.5299999999999998E-2</c:v>
                </c:pt>
                <c:pt idx="81">
                  <c:v>3.3799999999999997E-2</c:v>
                </c:pt>
                <c:pt idx="82">
                  <c:v>3.5000000000000003E-2</c:v>
                </c:pt>
                <c:pt idx="83">
                  <c:v>3.6299999999999999E-2</c:v>
                </c:pt>
                <c:pt idx="84">
                  <c:v>3.5200000000000002E-2</c:v>
                </c:pt>
                <c:pt idx="85">
                  <c:v>3.3799999999999997E-2</c:v>
                </c:pt>
                <c:pt idx="86">
                  <c:v>3.3500000000000002E-2</c:v>
                </c:pt>
                <c:pt idx="87">
                  <c:v>3.27E-2</c:v>
                </c:pt>
                <c:pt idx="88">
                  <c:v>3.1200000000000002E-2</c:v>
                </c:pt>
                <c:pt idx="89">
                  <c:v>3.15E-2</c:v>
                </c:pt>
                <c:pt idx="90">
                  <c:v>3.0699999999999998E-2</c:v>
                </c:pt>
                <c:pt idx="91">
                  <c:v>2.9399999999999999E-2</c:v>
                </c:pt>
                <c:pt idx="92">
                  <c:v>3.0099999999999998E-2</c:v>
                </c:pt>
                <c:pt idx="93">
                  <c:v>2.7699999999999999E-2</c:v>
                </c:pt>
                <c:pt idx="94">
                  <c:v>2.76E-2</c:v>
                </c:pt>
                <c:pt idx="95">
                  <c:v>2.5499999999999998E-2</c:v>
                </c:pt>
                <c:pt idx="96">
                  <c:v>2.2000000000000002E-2</c:v>
                </c:pt>
                <c:pt idx="97">
                  <c:v>2.3399999999999997E-2</c:v>
                </c:pt>
                <c:pt idx="98">
                  <c:v>2.41E-2</c:v>
                </c:pt>
                <c:pt idx="99">
                  <c:v>2.3300000000000001E-2</c:v>
                </c:pt>
                <c:pt idx="100">
                  <c:v>2.69E-2</c:v>
                </c:pt>
                <c:pt idx="101">
                  <c:v>2.8500000000000001E-2</c:v>
                </c:pt>
                <c:pt idx="102">
                  <c:v>2.7699999999999999E-2</c:v>
                </c:pt>
                <c:pt idx="103">
                  <c:v>2.5499999999999998E-2</c:v>
                </c:pt>
                <c:pt idx="104">
                  <c:v>2.6200000000000001E-2</c:v>
                </c:pt>
                <c:pt idx="105">
                  <c:v>2.5000000000000001E-2</c:v>
                </c:pt>
                <c:pt idx="106">
                  <c:v>2.69E-2</c:v>
                </c:pt>
                <c:pt idx="107">
                  <c:v>2.6099999999999998E-2</c:v>
                </c:pt>
                <c:pt idx="108">
                  <c:v>2.4900000000000002E-2</c:v>
                </c:pt>
                <c:pt idx="109">
                  <c:v>2.2000000000000002E-2</c:v>
                </c:pt>
                <c:pt idx="110">
                  <c:v>2.2799999999999997E-2</c:v>
                </c:pt>
                <c:pt idx="111">
                  <c:v>2.2099999999999998E-2</c:v>
                </c:pt>
                <c:pt idx="112">
                  <c:v>2.2200000000000001E-2</c:v>
                </c:pt>
                <c:pt idx="113">
                  <c:v>2.0199999999999999E-2</c:v>
                </c:pt>
                <c:pt idx="114">
                  <c:v>1.8200000000000001E-2</c:v>
                </c:pt>
                <c:pt idx="115">
                  <c:v>1.89E-2</c:v>
                </c:pt>
                <c:pt idx="116">
                  <c:v>2.0199999999999999E-2</c:v>
                </c:pt>
                <c:pt idx="117">
                  <c:v>2.1700000000000001E-2</c:v>
                </c:pt>
                <c:pt idx="118">
                  <c:v>2.5399999999999999E-2</c:v>
                </c:pt>
                <c:pt idx="119">
                  <c:v>2.8399999999999998E-2</c:v>
                </c:pt>
                <c:pt idx="120">
                  <c:v>2.75E-2</c:v>
                </c:pt>
                <c:pt idx="121">
                  <c:v>2.76E-2</c:v>
                </c:pt>
                <c:pt idx="122">
                  <c:v>2.8299999999999999E-2</c:v>
                </c:pt>
                <c:pt idx="123">
                  <c:v>2.6700000000000002E-2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457744"/>
        <c:axId val="543603936"/>
      </c:lineChart>
      <c:dateAx>
        <c:axId val="39245774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120000" spcFirstLastPara="1" vertOverflow="ellipsis" wrap="square" anchor="b" anchorCtr="0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3603936"/>
        <c:crosses val="autoZero"/>
        <c:auto val="1"/>
        <c:lblOffset val="100"/>
        <c:baseTimeUnit val="days"/>
        <c:majorUnit val="3"/>
        <c:majorTimeUnit val="months"/>
      </c:dateAx>
      <c:valAx>
        <c:axId val="543603936"/>
        <c:scaling>
          <c:orientation val="minMax"/>
          <c:max val="5.5000000000000007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2457744"/>
        <c:crossesAt val="39062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Comparativo</a:t>
            </a:r>
            <a:r>
              <a:rPr lang="en-US" b="1" baseline="0"/>
              <a:t> de rentabilidade real líquida de tributos</a:t>
            </a:r>
            <a:endParaRPr lang="en-US" b="1"/>
          </a:p>
        </c:rich>
      </c:tx>
      <c:layout>
        <c:manualLayout>
          <c:xMode val="edge"/>
          <c:yMode val="edge"/>
          <c:x val="0.17036110623393344"/>
          <c:y val="5.5132020169403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73175534873733E-2"/>
          <c:y val="0.14830233085317679"/>
          <c:w val="0.8726719254327463"/>
          <c:h val="0.8074272201001314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3E89CE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8310190834628542E-3"/>
                  <c:y val="9.13545515548420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9.0614886731391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75095160413228E-3"/>
                  <c:y val="9.49298813376484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750951604132679E-3"/>
                  <c:y val="9.0614886731391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1750951604131885E-3"/>
                  <c:y val="7.76699029126213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750951604131885E-3"/>
                  <c:y val="0.17260080354033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7D13FDB-23BE-48E2-A570-878188AB1855}" type="VALUE">
                      <a:rPr lang="en-US" b="1">
                        <a:solidFill>
                          <a:srgbClr val="FF0000"/>
                        </a:solidFill>
                      </a:rPr>
                      <a:pPr>
                        <a:defRPr b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2.1750951604132679E-3"/>
                  <c:y val="9.92462349973243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'Outras variáveis'!$I$28:$I$34</c:f>
              <c:strCache>
                <c:ptCount val="7"/>
                <c:pt idx="0">
                  <c:v>Remuneração do Capital Próprio</c:v>
                </c:pt>
                <c:pt idx="1">
                  <c:v>Selic</c:v>
                </c:pt>
                <c:pt idx="2">
                  <c:v>CDI</c:v>
                </c:pt>
                <c:pt idx="3">
                  <c:v>NTN-B</c:v>
                </c:pt>
                <c:pt idx="4">
                  <c:v>Prefixados - Tesouro</c:v>
                </c:pt>
                <c:pt idx="5">
                  <c:v>Ibovespa</c:v>
                </c:pt>
                <c:pt idx="6">
                  <c:v>Poupança</c:v>
                </c:pt>
              </c:strCache>
            </c:strRef>
          </c:cat>
          <c:val>
            <c:numRef>
              <c:f>'Outras variáveis'!$J$28:$J$34</c:f>
              <c:numCache>
                <c:formatCode>0.00%</c:formatCode>
                <c:ptCount val="7"/>
                <c:pt idx="0">
                  <c:v>9.0661300267649736E-2</c:v>
                </c:pt>
                <c:pt idx="1">
                  <c:v>3.05441044899879E-2</c:v>
                </c:pt>
                <c:pt idx="2">
                  <c:v>3.0021710636968013E-2</c:v>
                </c:pt>
                <c:pt idx="3">
                  <c:v>4.0822795009445301E-2</c:v>
                </c:pt>
                <c:pt idx="4">
                  <c:v>3.3218356422878292E-2</c:v>
                </c:pt>
                <c:pt idx="5">
                  <c:v>-1.2681759449855168E-2</c:v>
                </c:pt>
                <c:pt idx="6">
                  <c:v>-6.6218264218742551E-4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7"/>
        <c:gapDepth val="80"/>
        <c:shape val="box"/>
        <c:axId val="294940256"/>
        <c:axId val="393312656"/>
        <c:axId val="0"/>
      </c:bar3DChart>
      <c:catAx>
        <c:axId val="29494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3312656"/>
        <c:crosses val="autoZero"/>
        <c:auto val="1"/>
        <c:lblAlgn val="ctr"/>
        <c:lblOffset val="100"/>
        <c:tickLblSkip val="1"/>
        <c:noMultiLvlLbl val="0"/>
      </c:catAx>
      <c:valAx>
        <c:axId val="39331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940256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5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0</xdr:row>
      <xdr:rowOff>209551</xdr:rowOff>
    </xdr:to>
    <xdr:pic>
      <xdr:nvPicPr>
        <xdr:cNvPr id="5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600074</xdr:colOff>
      <xdr:row>5</xdr:row>
      <xdr:rowOff>180975</xdr:rowOff>
    </xdr:from>
    <xdr:to>
      <xdr:col>11</xdr:col>
      <xdr:colOff>476249</xdr:colOff>
      <xdr:row>31</xdr:row>
      <xdr:rowOff>9526</xdr:rowOff>
    </xdr:to>
    <xdr:sp macro="" textlink="">
      <xdr:nvSpPr>
        <xdr:cNvPr id="4" name="CaixaDeTexto 3"/>
        <xdr:cNvSpPr txBox="1"/>
      </xdr:nvSpPr>
      <xdr:spPr>
        <a:xfrm>
          <a:off x="600074" y="1171575"/>
          <a:ext cx="7991475" cy="49244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Além dos custos</a:t>
          </a:r>
          <a:r>
            <a:rPr lang="pt-BR" sz="1100" baseline="0"/>
            <a:t> operacionais e das despesas com tributos e outras obrigações, a</a:t>
          </a:r>
          <a:r>
            <a:rPr lang="pt-BR" sz="1100"/>
            <a:t> Receita Tarifária</a:t>
          </a:r>
          <a:r>
            <a:rPr lang="pt-BR" sz="1100" baseline="0"/>
            <a:t> deve cobrir os custos de capital, ou seja, deve propiciar a </a:t>
          </a:r>
          <a:r>
            <a:rPr lang="pt-BR" sz="1100" u="sng" baseline="0"/>
            <a:t>recuperação</a:t>
          </a:r>
          <a:r>
            <a:rPr lang="pt-BR" sz="1100" baseline="0"/>
            <a:t> e a </a:t>
          </a:r>
          <a:r>
            <a:rPr lang="pt-BR" sz="1100" u="sng" baseline="0"/>
            <a:t>remuneração</a:t>
          </a:r>
          <a:r>
            <a:rPr lang="pt-BR" sz="1100" baseline="0"/>
            <a:t> do capital investido, permitindo que o prestador de serviços seja capaz de arcar com os </a:t>
          </a:r>
          <a:r>
            <a:rPr lang="pt-BR" sz="1100" b="1" baseline="0"/>
            <a:t>custos de captação de recursos para investimento</a:t>
          </a:r>
          <a:r>
            <a:rPr lang="pt-BR" sz="1100" baseline="0"/>
            <a:t>. </a:t>
          </a:r>
        </a:p>
        <a:p>
          <a:endParaRPr lang="pt-BR" sz="1100" baseline="0"/>
        </a:p>
        <a:p>
          <a:r>
            <a:rPr lang="pt-BR" sz="1100"/>
            <a:t>Esta planilha</a:t>
          </a:r>
          <a:r>
            <a:rPr lang="pt-BR" sz="1100" baseline="0"/>
            <a:t> apresenta o cálculo da </a:t>
          </a:r>
          <a:r>
            <a:rPr lang="pt-BR" sz="1100" b="1" baseline="0"/>
            <a:t>Taxa de Remuneração Regulatória </a:t>
          </a:r>
          <a:r>
            <a:rPr lang="pt-BR" sz="1100" baseline="0"/>
            <a:t>aplicada sobre os investimentos da Copasa MG na sua primeira Revisão Tarifária Periódica (2017), realizada pela Arsae-MG.</a:t>
          </a:r>
        </a:p>
        <a:p>
          <a:endParaRPr lang="pt-BR" sz="1400" baseline="0"/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 dos custos de capital próprio e de terceiros, e da estrutura de capital da companhia, foi calculado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Médio Ponderado de Capital (WACC)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aplicado em termos reais sobre a base de remuneração atualizada pela inflação. 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Base de Remuneração Regulatória (BRR) é composta pela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 de Ativos Regulatória e pelo capital de giro necessário para a operação dos serviços.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de Capital Próprio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foi determinado pelo modelo CAPM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t-BR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Capital Asset Pricing Model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acrescido de um prêmio de risco país e com os devidos ajustes dos efeitos inflacionários do mercado estrangeiro e nacional. </a:t>
          </a:r>
        </a:p>
        <a:p>
          <a:endParaRPr lang="pt-BR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 do Capital de Terceiros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para este ciclo tarifário, foi calculado com base em uma média de taxas de juros nacionais que refletem as condições de captação para o setor. De modo a observar as condições especiais da empresa no que tange ao acesso a recursos de instituições de fomento e ao perfil de investimentos sólidos e de longo prazo, a metodologia prevê observar também, na próxima Revisão, os custos incorridos pelo prestador, compartilhando com o usuário parte dos ganhos de eficiência na gestão da dívida.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 WACC utilizado é o "pós-impostos", em sua forma "</a:t>
          </a:r>
          <a:r>
            <a:rPr lang="pt-BR" sz="1100" b="1" i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vanilla</a:t>
          </a:r>
          <a:r>
            <a:rPr lang="pt-BR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", que não considera os efeitos fiscais.</a:t>
          </a:r>
          <a:r>
            <a:rPr lang="pt-BR" sz="1100" b="1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O valor necessário para pagamento dos tributos sobre o lucro foi calculado à parte e somado à remuneração e à depreciação para compor o total de Custos de Capital.</a:t>
          </a:r>
          <a:endParaRPr lang="pt-BR" b="1">
            <a:solidFill>
              <a:srgbClr val="0070C0"/>
            </a:solidFill>
            <a:effectLst/>
          </a:endParaRPr>
        </a:p>
        <a:p>
          <a:endParaRPr lang="pt-BR" sz="1100" b="1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detalhamento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 metodologia é apresentado na Nota Técnica Arsae-MG CRFEF 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47/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2017 e os resultados finais estão publicados na NT CRFEF 69/2017.</a:t>
          </a:r>
          <a:endParaRPr lang="pt-BR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0</xdr:row>
      <xdr:rowOff>19050</xdr:rowOff>
    </xdr:from>
    <xdr:to>
      <xdr:col>2</xdr:col>
      <xdr:colOff>394926</xdr:colOff>
      <xdr:row>0</xdr:row>
      <xdr:rowOff>190500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1323975" y="19050"/>
          <a:ext cx="290151" cy="1714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590550</xdr:colOff>
      <xdr:row>4</xdr:row>
      <xdr:rowOff>180974</xdr:rowOff>
    </xdr:from>
    <xdr:to>
      <xdr:col>7</xdr:col>
      <xdr:colOff>1990725</xdr:colOff>
      <xdr:row>14</xdr:row>
      <xdr:rowOff>47625</xdr:rowOff>
    </xdr:to>
    <xdr:sp macro="" textlink="">
      <xdr:nvSpPr>
        <xdr:cNvPr id="3" name="CaixaDeTexto 2"/>
        <xdr:cNvSpPr txBox="1"/>
      </xdr:nvSpPr>
      <xdr:spPr>
        <a:xfrm>
          <a:off x="1809750" y="1000124"/>
          <a:ext cx="8305800" cy="2152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Questionamentos: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Explicitar o marco inicial e final da série temporal;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Informar a fonte de dados de cada uma das variáveis utilizadas;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Esclarecer sobre qual periodicidade a média aritmética deve ser aplicada; Se anual, explicitar a metodologia adotada para tornar anual as variáveis cuja periodicidade disponibilizada pela fonte da informação é diferente desta;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No caso da metodologia de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cálculo da rentabildiade da carteira de mercado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qual o tratamento dado quando a fonte da informação não disponibilizou o dado (cotação da NYSE) referente à segunda-feira, definida como marco dos dados. A semana foi desprezada no cálculo? Esclarecer a metodologia citada.</a:t>
          </a:r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0</xdr:row>
      <xdr:rowOff>209551</xdr:rowOff>
    </xdr:to>
    <xdr:pic>
      <xdr:nvPicPr>
        <xdr:cNvPr id="8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102580</xdr:colOff>
      <xdr:row>0</xdr:row>
      <xdr:rowOff>38101</xdr:rowOff>
    </xdr:from>
    <xdr:to>
      <xdr:col>2</xdr:col>
      <xdr:colOff>392731</xdr:colOff>
      <xdr:row>1</xdr:row>
      <xdr:rowOff>19051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1</xdr:row>
      <xdr:rowOff>19051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733425</xdr:colOff>
      <xdr:row>23</xdr:row>
      <xdr:rowOff>57150</xdr:rowOff>
    </xdr:from>
    <xdr:to>
      <xdr:col>4</xdr:col>
      <xdr:colOff>819150</xdr:colOff>
      <xdr:row>24</xdr:row>
      <xdr:rowOff>171450</xdr:rowOff>
    </xdr:to>
    <xdr:sp macro="" textlink="">
      <xdr:nvSpPr>
        <xdr:cNvPr id="8" name="Chave direita 7"/>
        <xdr:cNvSpPr/>
      </xdr:nvSpPr>
      <xdr:spPr>
        <a:xfrm>
          <a:off x="4067175" y="4810125"/>
          <a:ext cx="85725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247649</xdr:colOff>
      <xdr:row>22</xdr:row>
      <xdr:rowOff>152400</xdr:rowOff>
    </xdr:from>
    <xdr:to>
      <xdr:col>6</xdr:col>
      <xdr:colOff>409574</xdr:colOff>
      <xdr:row>25</xdr:row>
      <xdr:rowOff>0</xdr:rowOff>
    </xdr:to>
    <xdr:sp macro="" textlink="">
      <xdr:nvSpPr>
        <xdr:cNvPr id="9" name="Texto Explicativo 1 8"/>
        <xdr:cNvSpPr/>
      </xdr:nvSpPr>
      <xdr:spPr>
        <a:xfrm>
          <a:off x="4419599" y="4695825"/>
          <a:ext cx="771525" cy="419100"/>
        </a:xfrm>
        <a:prstGeom prst="borderCallout1">
          <a:avLst>
            <a:gd name="adj1" fmla="val 41477"/>
            <a:gd name="adj2" fmla="val -8333"/>
            <a:gd name="adj3" fmla="val 57954"/>
            <a:gd name="adj4" fmla="val -2969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solidFill>
                <a:sysClr val="windowText" lastClr="000000"/>
              </a:solidFill>
            </a:rPr>
            <a:t>p/ próximo ciclo</a:t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5</xdr:col>
      <xdr:colOff>495300</xdr:colOff>
      <xdr:row>40</xdr:row>
      <xdr:rowOff>114300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96175"/>
          <a:ext cx="40576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1</xdr:row>
      <xdr:rowOff>19051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0</xdr:row>
      <xdr:rowOff>209551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95960</xdr:colOff>
      <xdr:row>19</xdr:row>
      <xdr:rowOff>142875</xdr:rowOff>
    </xdr:from>
    <xdr:to>
      <xdr:col>8</xdr:col>
      <xdr:colOff>1318019</xdr:colOff>
      <xdr:row>33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16435" y="4010025"/>
          <a:ext cx="3288984" cy="2952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1</xdr:row>
      <xdr:rowOff>19051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53233</xdr:colOff>
      <xdr:row>10</xdr:row>
      <xdr:rowOff>0</xdr:rowOff>
    </xdr:from>
    <xdr:to>
      <xdr:col>38</xdr:col>
      <xdr:colOff>309096</xdr:colOff>
      <xdr:row>19</xdr:row>
      <xdr:rowOff>152399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64" t="3774" r="1106"/>
        <a:stretch/>
      </xdr:blipFill>
      <xdr:spPr>
        <a:xfrm>
          <a:off x="12369058" y="3057526"/>
          <a:ext cx="10066613" cy="1866899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22</xdr:col>
      <xdr:colOff>66677</xdr:colOff>
      <xdr:row>20</xdr:row>
      <xdr:rowOff>47626</xdr:rowOff>
    </xdr:from>
    <xdr:to>
      <xdr:col>32</xdr:col>
      <xdr:colOff>457201</xdr:colOff>
      <xdr:row>30</xdr:row>
      <xdr:rowOff>104775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0.16487</cdr:x>
      <cdr:y>0.04365</cdr:y>
    </cdr:from>
    <cdr:to>
      <cdr:x>0.93741</cdr:x>
      <cdr:y>0.16019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078842" y="85652"/>
          <a:ext cx="5055255" cy="22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000" b="1"/>
            <a:t>Rentabilidade</a:t>
          </a:r>
          <a:r>
            <a:rPr lang="pt-BR" sz="1000" b="1" baseline="0"/>
            <a:t> anual do título de 20 anos do tesouro americano, com maturidade constante </a:t>
          </a:r>
          <a:endParaRPr lang="pt-BR" sz="10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102580</xdr:colOff>
      <xdr:row>0</xdr:row>
      <xdr:rowOff>38101</xdr:rowOff>
    </xdr:from>
    <xdr:to>
      <xdr:col>1</xdr:col>
      <xdr:colOff>392731</xdr:colOff>
      <xdr:row>1</xdr:row>
      <xdr:rowOff>19051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712180" y="38101"/>
          <a:ext cx="290151" cy="17145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409575</xdr:colOff>
      <xdr:row>16</xdr:row>
      <xdr:rowOff>95250</xdr:rowOff>
    </xdr:from>
    <xdr:to>
      <xdr:col>18</xdr:col>
      <xdr:colOff>428624</xdr:colOff>
      <xdr:row>24</xdr:row>
      <xdr:rowOff>0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1" t="10036" r="1275"/>
        <a:stretch/>
      </xdr:blipFill>
      <xdr:spPr>
        <a:xfrm>
          <a:off x="4981575" y="3371850"/>
          <a:ext cx="7867649" cy="142875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7</xdr:col>
      <xdr:colOff>409575</xdr:colOff>
      <xdr:row>37</xdr:row>
      <xdr:rowOff>57150</xdr:rowOff>
    </xdr:from>
    <xdr:to>
      <xdr:col>14</xdr:col>
      <xdr:colOff>38100</xdr:colOff>
      <xdr:row>53</xdr:row>
      <xdr:rowOff>28575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%20ECONOMICA/Ger&#234;ncia%20de%20Regula&#231;&#227;o/Prestadores/Passos/Passos%202013/Contas%20Arsae/IRT_Passos_2013_&#237;ndices%20atualizad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Receitas"/>
      <sheetName val="Evolução 01.2011 a 12.2011"/>
      <sheetName val="Despesas 01.2012 a 10.2013"/>
      <sheetName val="Abertura Regulatória"/>
      <sheetName val="Custos_VPA"/>
      <sheetName val="Auxiliar_VPA"/>
      <sheetName val="Preenchimento"/>
      <sheetName val="Compilado_EE"/>
      <sheetName val="Quant_EE"/>
      <sheetName val="Fat_EE1127"/>
      <sheetName val="Fat_EE1507"/>
      <sheetName val="tab_NT"/>
      <sheetName val="EE_Tarifas_CEMIG"/>
      <sheetName val="IA_EE"/>
      <sheetName val="Tarifas"/>
      <sheetName val="Aux.Listas"/>
      <sheetName val="Aux.TFAS"/>
      <sheetName val="BD_Impostos e Taxas"/>
      <sheetName val="IA_I&amp;T"/>
      <sheetName val="Histograma"/>
      <sheetName val="Custos_VPB"/>
      <sheetName val="Auxiliar_VPB"/>
      <sheetName val="Índices de Inflação"/>
      <sheetName val="Auxiliar_Índices de Inflação"/>
      <sheetName val="Revisão 2011"/>
      <sheetName val="Custos de Capital"/>
      <sheetName val="IB"/>
      <sheetName val="EsgotoTratado_2011-13"/>
      <sheetName val="DBO_2011-13"/>
      <sheetName val="Tratamento"/>
      <sheetName val="Eficiência"/>
      <sheetName val="Fator de Qualidade"/>
      <sheetName val="Selic"/>
      <sheetName val="Previsões"/>
      <sheetName val="CVA"/>
      <sheetName val="Compilado_Autoconsumo"/>
      <sheetName val="Série_Autoconsumo"/>
      <sheetName val="Ajuste Autoconsumo"/>
      <sheetName val="IRT"/>
      <sheetName val="Resumo"/>
      <sheetName val="IRT_Passos_2013_índices atualiz"/>
    </sheetNames>
    <sheetDataSet>
      <sheetData sheetId="0"/>
      <sheetData sheetId="1"/>
      <sheetData sheetId="2"/>
      <sheetData sheetId="3"/>
      <sheetData sheetId="4"/>
      <sheetData sheetId="5">
        <row r="9">
          <cell r="C9">
            <v>40544</v>
          </cell>
        </row>
      </sheetData>
      <sheetData sheetId="6"/>
      <sheetData sheetId="7"/>
      <sheetData sheetId="8"/>
      <sheetData sheetId="9"/>
      <sheetData sheetId="10">
        <row r="95">
          <cell r="Y95">
            <v>0</v>
          </cell>
        </row>
      </sheetData>
      <sheetData sheetId="11"/>
      <sheetData sheetId="12">
        <row r="55">
          <cell r="R55">
            <v>197605.77299999999</v>
          </cell>
        </row>
      </sheetData>
      <sheetData sheetId="13"/>
      <sheetData sheetId="14">
        <row r="7">
          <cell r="B7" t="str">
            <v>Tarifa</v>
          </cell>
        </row>
      </sheetData>
      <sheetData sheetId="15"/>
      <sheetData sheetId="16"/>
      <sheetData sheetId="17"/>
      <sheetData sheetId="18"/>
      <sheetData sheetId="19">
        <row r="2">
          <cell r="H2" t="str">
            <v>Valores Brutos</v>
          </cell>
        </row>
      </sheetData>
      <sheetData sheetId="20">
        <row r="6">
          <cell r="H6">
            <v>0.8</v>
          </cell>
        </row>
      </sheetData>
      <sheetData sheetId="21"/>
      <sheetData sheetId="22"/>
      <sheetData sheetId="23">
        <row r="5">
          <cell r="B5" t="str">
            <v>M0</v>
          </cell>
        </row>
      </sheetData>
      <sheetData sheetId="24"/>
      <sheetData sheetId="25"/>
      <sheetData sheetId="26"/>
      <sheetData sheetId="27">
        <row r="5">
          <cell r="C5">
            <v>25856104.22768081</v>
          </cell>
        </row>
        <row r="23">
          <cell r="B23" t="str">
            <v>Efeito Tarifário Médio</v>
          </cell>
        </row>
        <row r="24">
          <cell r="B24" t="str">
            <v>INPC</v>
          </cell>
        </row>
        <row r="25">
          <cell r="B25" t="str">
            <v>IGP-M</v>
          </cell>
        </row>
        <row r="26">
          <cell r="B26" t="str">
            <v>IGP-DI</v>
          </cell>
        </row>
        <row r="27">
          <cell r="B27" t="str">
            <v>INCC</v>
          </cell>
        </row>
        <row r="28">
          <cell r="B28" t="str">
            <v>INCC-DI MB</v>
          </cell>
        </row>
        <row r="29">
          <cell r="B29" t="str">
            <v>INCC-DI MS</v>
          </cell>
        </row>
        <row r="30">
          <cell r="B30" t="str">
            <v>IPA-DI</v>
          </cell>
        </row>
        <row r="31">
          <cell r="B31" t="str">
            <v>IPA PI</v>
          </cell>
        </row>
        <row r="32">
          <cell r="B32" t="str">
            <v>IPCA</v>
          </cell>
        </row>
        <row r="33">
          <cell r="B33" t="str">
            <v>IRT 2013 - SAAE/Passos</v>
          </cell>
        </row>
      </sheetData>
      <sheetData sheetId="28"/>
      <sheetData sheetId="29"/>
      <sheetData sheetId="30"/>
      <sheetData sheetId="31"/>
      <sheetData sheetId="32">
        <row r="4">
          <cell r="J4">
            <v>-3.2959284642130248E-3</v>
          </cell>
        </row>
      </sheetData>
      <sheetData sheetId="33">
        <row r="1">
          <cell r="D1" t="str">
            <v>intervalo varredura inicial</v>
          </cell>
        </row>
      </sheetData>
      <sheetData sheetId="34"/>
      <sheetData sheetId="35">
        <row r="38">
          <cell r="I38">
            <v>7.054297602720588E-3</v>
          </cell>
        </row>
      </sheetData>
      <sheetData sheetId="36"/>
      <sheetData sheetId="37"/>
      <sheetData sheetId="38"/>
      <sheetData sheetId="39">
        <row r="8">
          <cell r="B8" t="str">
            <v>Energia Elétrica</v>
          </cell>
        </row>
      </sheetData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38"/>
  <sheetViews>
    <sheetView showGridLines="0" tabSelected="1" workbookViewId="0">
      <selection activeCell="K3" sqref="K3"/>
    </sheetView>
  </sheetViews>
  <sheetFormatPr defaultRowHeight="15" x14ac:dyDescent="0.25"/>
  <cols>
    <col min="2" max="2" width="28.85546875" customWidth="1"/>
    <col min="4" max="4" width="8.28515625" customWidth="1"/>
    <col min="5" max="5" width="12.85546875" customWidth="1"/>
    <col min="6" max="6" width="7.7109375" customWidth="1"/>
    <col min="14" max="14" width="14.28515625" bestFit="1" customWidth="1"/>
  </cols>
  <sheetData>
    <row r="1" spans="1:1" ht="18" customHeight="1" x14ac:dyDescent="0.25">
      <c r="A1" s="10" t="s">
        <v>9</v>
      </c>
    </row>
    <row r="2" spans="1:1" x14ac:dyDescent="0.25">
      <c r="A2" s="1" t="s">
        <v>47</v>
      </c>
    </row>
    <row r="3" spans="1:1" x14ac:dyDescent="0.25">
      <c r="A3" s="25" t="s">
        <v>212</v>
      </c>
    </row>
    <row r="4" spans="1:1" x14ac:dyDescent="0.25">
      <c r="A4" s="25"/>
    </row>
    <row r="26" spans="2:5" x14ac:dyDescent="0.25">
      <c r="B26" s="12"/>
      <c r="C26" s="13"/>
      <c r="D26" s="13"/>
      <c r="E26" s="13"/>
    </row>
    <row r="27" spans="2:5" ht="17.45" customHeight="1" x14ac:dyDescent="0.25"/>
    <row r="28" spans="2:5" ht="17.45" customHeight="1" x14ac:dyDescent="0.25"/>
    <row r="29" spans="2:5" ht="17.45" customHeight="1" x14ac:dyDescent="0.25"/>
    <row r="30" spans="2:5" ht="17.45" customHeight="1" x14ac:dyDescent="0.25"/>
    <row r="31" spans="2:5" ht="17.45" customHeight="1" x14ac:dyDescent="0.25"/>
    <row r="32" spans="2:5" ht="17.45" customHeight="1" x14ac:dyDescent="0.25"/>
    <row r="33" spans="14:14" ht="17.45" customHeight="1" x14ac:dyDescent="0.25">
      <c r="N33" s="8"/>
    </row>
    <row r="34" spans="14:14" ht="17.45" customHeight="1" x14ac:dyDescent="0.25"/>
    <row r="35" spans="14:14" ht="17.45" customHeight="1" x14ac:dyDescent="0.25"/>
    <row r="36" spans="14:14" ht="17.45" customHeight="1" x14ac:dyDescent="0.25"/>
    <row r="37" spans="14:14" ht="17.45" customHeight="1" x14ac:dyDescent="0.25"/>
    <row r="38" spans="14:14" ht="17.45" customHeigh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L411"/>
  <sheetViews>
    <sheetView showGridLines="0" topLeftCell="A22" workbookViewId="0">
      <selection activeCell="I58" sqref="I58"/>
    </sheetView>
  </sheetViews>
  <sheetFormatPr defaultRowHeight="15" x14ac:dyDescent="0.25"/>
  <cols>
    <col min="2" max="2" width="10.85546875" customWidth="1"/>
    <col min="3" max="3" width="10.140625" customWidth="1"/>
    <col min="4" max="4" width="8" customWidth="1"/>
    <col min="5" max="5" width="6.85546875" customWidth="1"/>
    <col min="6" max="6" width="8" customWidth="1"/>
    <col min="7" max="7" width="10" customWidth="1"/>
    <col min="8" max="8" width="12.42578125" customWidth="1"/>
    <col min="9" max="9" width="30" customWidth="1"/>
    <col min="11" max="11" width="9.85546875" customWidth="1"/>
    <col min="15" max="15" width="10.7109375" bestFit="1" customWidth="1"/>
    <col min="16" max="16" width="10.7109375" customWidth="1"/>
    <col min="18" max="18" width="10.7109375" bestFit="1" customWidth="1"/>
  </cols>
  <sheetData>
    <row r="1" spans="1:7" x14ac:dyDescent="0.25">
      <c r="A1" s="10" t="s">
        <v>9</v>
      </c>
    </row>
    <row r="2" spans="1:7" x14ac:dyDescent="0.25">
      <c r="A2" s="1" t="s">
        <v>47</v>
      </c>
    </row>
    <row r="3" spans="1:7" x14ac:dyDescent="0.25">
      <c r="A3" s="25" t="s">
        <v>186</v>
      </c>
    </row>
    <row r="6" spans="1:7" ht="15.75" x14ac:dyDescent="0.25">
      <c r="B6" s="22" t="s">
        <v>62</v>
      </c>
    </row>
    <row r="8" spans="1:7" ht="15.75" customHeight="1" x14ac:dyDescent="0.25">
      <c r="B8" s="205" t="s">
        <v>29</v>
      </c>
      <c r="C8" s="205" t="s">
        <v>36</v>
      </c>
      <c r="D8" s="205" t="s">
        <v>37</v>
      </c>
      <c r="E8" s="205" t="s">
        <v>177</v>
      </c>
      <c r="F8" s="205" t="s">
        <v>59</v>
      </c>
      <c r="G8" s="205" t="s">
        <v>166</v>
      </c>
    </row>
    <row r="9" spans="1:7" ht="24.75" customHeight="1" x14ac:dyDescent="0.25">
      <c r="B9" s="206"/>
      <c r="C9" s="206"/>
      <c r="D9" s="206"/>
      <c r="E9" s="206"/>
      <c r="F9" s="206"/>
      <c r="G9" s="206"/>
    </row>
    <row r="10" spans="1:7" ht="21.75" customHeight="1" x14ac:dyDescent="0.25">
      <c r="B10" s="36" t="s">
        <v>46</v>
      </c>
      <c r="C10" s="37">
        <f>AVERAGE(C15:C134)</f>
        <v>0.11008583333333326</v>
      </c>
      <c r="D10" s="37">
        <f>AVERAGE(D15:D134)</f>
        <v>0.11073833333333342</v>
      </c>
      <c r="E10" s="37">
        <f>AVERAGE(E15:E134)</f>
        <v>1.0396333333333336E-2</v>
      </c>
      <c r="F10" s="37">
        <f>AVERAGE(F15:F134)</f>
        <v>6.0541666666666674E-2</v>
      </c>
      <c r="G10" s="37">
        <f>(1+AVERAGE(G15:G134))^12-1</f>
        <v>5.6746740481114832E-2</v>
      </c>
    </row>
    <row r="11" spans="1:7" x14ac:dyDescent="0.25">
      <c r="B11" s="132">
        <v>39083</v>
      </c>
      <c r="C11" s="34">
        <v>0.13070000000000001</v>
      </c>
      <c r="D11" s="34">
        <v>0.1313</v>
      </c>
      <c r="E11" s="34">
        <v>2.5364000000000001E-2</v>
      </c>
      <c r="F11" s="34">
        <v>6.5000000000000002E-2</v>
      </c>
      <c r="G11" s="86"/>
    </row>
    <row r="12" spans="1:7" x14ac:dyDescent="0.25">
      <c r="B12" s="132">
        <v>39114</v>
      </c>
      <c r="C12" s="34">
        <v>0.12890000000000001</v>
      </c>
      <c r="D12" s="34">
        <v>0.1293</v>
      </c>
      <c r="E12" s="34">
        <v>1.0141000000000001E-2</v>
      </c>
      <c r="F12" s="34">
        <v>6.5000000000000002E-2</v>
      </c>
      <c r="G12" s="86"/>
    </row>
    <row r="13" spans="1:7" x14ac:dyDescent="0.25">
      <c r="B13" s="132">
        <v>39142</v>
      </c>
      <c r="C13" s="34">
        <v>0.12689999999999999</v>
      </c>
      <c r="D13" s="34">
        <v>0.12740000000000001</v>
      </c>
      <c r="E13" s="34">
        <v>2.1701999999999999E-2</v>
      </c>
      <c r="F13" s="34">
        <v>6.5000000000000002E-2</v>
      </c>
      <c r="G13" s="86"/>
    </row>
    <row r="14" spans="1:7" x14ac:dyDescent="0.25">
      <c r="B14" s="132">
        <v>39173</v>
      </c>
      <c r="C14" s="34">
        <v>0.12520000000000001</v>
      </c>
      <c r="D14" s="34">
        <v>0.1258</v>
      </c>
      <c r="E14" s="34">
        <v>1.6146000000000001E-2</v>
      </c>
      <c r="F14" s="34">
        <v>6.5000000000000002E-2</v>
      </c>
      <c r="G14" s="86"/>
    </row>
    <row r="15" spans="1:7" x14ac:dyDescent="0.25">
      <c r="B15" s="132">
        <v>39203</v>
      </c>
      <c r="C15" s="34">
        <v>0.1235</v>
      </c>
      <c r="D15" s="34">
        <v>0.12429999999999999</v>
      </c>
      <c r="E15" s="34">
        <v>1.9518000000000001E-2</v>
      </c>
      <c r="F15" s="34">
        <v>6.5000000000000002E-2</v>
      </c>
      <c r="G15" s="34">
        <v>6.7653476900563905E-2</v>
      </c>
    </row>
    <row r="16" spans="1:7" x14ac:dyDescent="0.25">
      <c r="B16" s="132">
        <v>39234</v>
      </c>
      <c r="C16" s="34">
        <v>0.1197</v>
      </c>
      <c r="D16" s="34">
        <v>0.12029999999999999</v>
      </c>
      <c r="E16" s="34">
        <v>1.2088000000000002E-2</v>
      </c>
      <c r="F16" s="34">
        <v>6.5000000000000002E-2</v>
      </c>
      <c r="G16" s="34">
        <v>4.0628708020094703E-2</v>
      </c>
    </row>
    <row r="17" spans="2:12" x14ac:dyDescent="0.25">
      <c r="B17" s="132">
        <v>39264</v>
      </c>
      <c r="C17" s="34">
        <v>0.1167</v>
      </c>
      <c r="D17" s="34">
        <v>0.1173</v>
      </c>
      <c r="E17" s="34">
        <v>1.6958000000000001E-2</v>
      </c>
      <c r="F17" s="34">
        <v>6.25E-2</v>
      </c>
      <c r="G17" s="34">
        <v>-3.852768216537461E-3</v>
      </c>
    </row>
    <row r="18" spans="2:12" x14ac:dyDescent="0.25">
      <c r="B18" s="132">
        <v>39295</v>
      </c>
      <c r="C18" s="34">
        <v>0.1137</v>
      </c>
      <c r="D18" s="34">
        <v>0.1143</v>
      </c>
      <c r="E18" s="34">
        <v>1.6178999999999999E-2</v>
      </c>
      <c r="F18" s="34">
        <v>6.25E-2</v>
      </c>
      <c r="G18" s="34">
        <v>8.3927467355695562E-3</v>
      </c>
    </row>
    <row r="19" spans="2:12" x14ac:dyDescent="0.25">
      <c r="B19" s="132">
        <v>39326</v>
      </c>
      <c r="C19" s="34">
        <v>0.1116</v>
      </c>
      <c r="D19" s="34">
        <v>0.11220000000000001</v>
      </c>
      <c r="E19" s="34">
        <v>4.6779999999999999E-3</v>
      </c>
      <c r="F19" s="34">
        <v>6.25E-2</v>
      </c>
      <c r="G19" s="34">
        <v>0.10666387980066339</v>
      </c>
    </row>
    <row r="20" spans="2:12" x14ac:dyDescent="0.25">
      <c r="B20" s="132">
        <v>39356</v>
      </c>
      <c r="C20" s="34">
        <v>0.11109999999999999</v>
      </c>
      <c r="D20" s="34">
        <v>0.1118</v>
      </c>
      <c r="E20" s="34">
        <v>1.3159000000000001E-2</v>
      </c>
      <c r="F20" s="34">
        <v>6.25E-2</v>
      </c>
      <c r="G20" s="34">
        <v>8.0255274699140289E-2</v>
      </c>
    </row>
    <row r="21" spans="2:12" x14ac:dyDescent="0.25">
      <c r="B21" s="132">
        <v>39387</v>
      </c>
      <c r="C21" s="34">
        <v>0.11109999999999999</v>
      </c>
      <c r="D21" s="34">
        <v>0.1118</v>
      </c>
      <c r="E21" s="34">
        <v>7.4590000000000004E-3</v>
      </c>
      <c r="F21" s="34">
        <v>6.25E-2</v>
      </c>
      <c r="G21" s="34">
        <v>-3.538918241150546E-2</v>
      </c>
    </row>
    <row r="22" spans="2:12" x14ac:dyDescent="0.25">
      <c r="B22" s="132">
        <v>39417</v>
      </c>
      <c r="C22" s="34">
        <v>0.11109999999999999</v>
      </c>
      <c r="D22" s="34">
        <v>0.1118</v>
      </c>
      <c r="E22" s="34">
        <v>8.0940000000000005E-3</v>
      </c>
      <c r="F22" s="34">
        <v>6.25E-2</v>
      </c>
      <c r="G22" s="34">
        <v>1.3965936029112003E-2</v>
      </c>
    </row>
    <row r="23" spans="2:12" x14ac:dyDescent="0.25">
      <c r="B23" s="132">
        <v>39448</v>
      </c>
      <c r="C23" s="34">
        <v>0.1108</v>
      </c>
      <c r="D23" s="34">
        <v>0.1118</v>
      </c>
      <c r="E23" s="34">
        <v>1.1631000000000001E-2</v>
      </c>
      <c r="F23" s="34">
        <v>6.25E-2</v>
      </c>
      <c r="G23" s="34">
        <v>-6.8805264368931529E-2</v>
      </c>
    </row>
    <row r="24" spans="2:12" x14ac:dyDescent="0.25">
      <c r="B24" s="132">
        <v>39479</v>
      </c>
      <c r="C24" s="34">
        <v>0.11070000000000001</v>
      </c>
      <c r="D24" s="34">
        <v>0.1118</v>
      </c>
      <c r="E24" s="34">
        <v>3.228E-3</v>
      </c>
      <c r="F24" s="34">
        <v>6.25E-2</v>
      </c>
      <c r="G24" s="34">
        <v>6.7219248819977651E-2</v>
      </c>
    </row>
    <row r="25" spans="2:12" x14ac:dyDescent="0.25">
      <c r="B25" s="132">
        <v>39508</v>
      </c>
      <c r="C25" s="34">
        <v>0.1109</v>
      </c>
      <c r="D25" s="34">
        <v>0.1118</v>
      </c>
      <c r="E25" s="34">
        <v>5.1670000000000006E-3</v>
      </c>
      <c r="F25" s="34">
        <v>6.25E-2</v>
      </c>
      <c r="G25" s="34">
        <v>-3.9711100925667875E-2</v>
      </c>
    </row>
    <row r="26" spans="2:12" x14ac:dyDescent="0.25">
      <c r="B26" s="132">
        <v>39539</v>
      </c>
      <c r="C26" s="34">
        <v>0.11320000000000001</v>
      </c>
      <c r="D26" s="34">
        <v>0.1137</v>
      </c>
      <c r="E26" s="34">
        <v>1.1521999999999999E-2</v>
      </c>
      <c r="F26" s="34">
        <v>6.25E-2</v>
      </c>
      <c r="G26" s="34">
        <v>0.11318022696142416</v>
      </c>
    </row>
    <row r="27" spans="2:12" x14ac:dyDescent="0.25">
      <c r="B27" s="132">
        <v>39569</v>
      </c>
      <c r="C27" s="34">
        <v>0.11550000000000001</v>
      </c>
      <c r="D27" s="34">
        <v>0.11630000000000001</v>
      </c>
      <c r="E27" s="34">
        <v>9.3139999999999994E-3</v>
      </c>
      <c r="F27" s="34">
        <v>6.25E-2</v>
      </c>
      <c r="G27" s="34">
        <v>6.9605980392951405E-2</v>
      </c>
      <c r="J27" s="25" t="s">
        <v>176</v>
      </c>
    </row>
    <row r="28" spans="2:12" x14ac:dyDescent="0.25">
      <c r="B28" s="132">
        <v>39600</v>
      </c>
      <c r="C28" s="34">
        <v>0.11990000000000001</v>
      </c>
      <c r="D28" s="34">
        <v>0.12089999999999999</v>
      </c>
      <c r="E28" s="34">
        <v>1.3838999999999999E-2</v>
      </c>
      <c r="F28" s="34">
        <v>6.25E-2</v>
      </c>
      <c r="G28" s="34">
        <v>-0.10434852085270518</v>
      </c>
      <c r="I28" s="159" t="s">
        <v>175</v>
      </c>
      <c r="J28" s="160">
        <f>'Re e Rd'!E18</f>
        <v>9.0661300267649736E-2</v>
      </c>
      <c r="K28" s="24"/>
      <c r="L28" s="24"/>
    </row>
    <row r="29" spans="2:12" x14ac:dyDescent="0.25">
      <c r="B29" s="132">
        <v>39630</v>
      </c>
      <c r="C29" s="34">
        <v>0.12300000000000001</v>
      </c>
      <c r="D29" s="34">
        <v>0.12359999999999999</v>
      </c>
      <c r="E29" s="34">
        <v>2.1171000000000002E-2</v>
      </c>
      <c r="F29" s="34">
        <v>6.25E-2</v>
      </c>
      <c r="G29" s="34">
        <v>-8.4783377049714947E-2</v>
      </c>
      <c r="I29" s="25" t="s">
        <v>170</v>
      </c>
      <c r="J29" s="31">
        <f>(1+D10*0.85)/(1+Dados!P10)-1</f>
        <v>3.05441044899879E-2</v>
      </c>
      <c r="K29" s="31">
        <f>$J$28/J29-1</f>
        <v>1.9682094722196797</v>
      </c>
      <c r="L29" s="155"/>
    </row>
    <row r="30" spans="2:12" x14ac:dyDescent="0.25">
      <c r="B30" s="132">
        <v>39661</v>
      </c>
      <c r="C30" s="34">
        <v>0.1285</v>
      </c>
      <c r="D30" s="34">
        <v>0.12920000000000001</v>
      </c>
      <c r="E30" s="34">
        <v>1.9053E-2</v>
      </c>
      <c r="F30" s="34">
        <v>6.25E-2</v>
      </c>
      <c r="G30" s="34">
        <v>-6.4276095673703515E-2</v>
      </c>
      <c r="I30" s="25" t="s">
        <v>171</v>
      </c>
      <c r="J30" s="31">
        <f>(1+C10*0.85)/(1+Dados!P10)-1</f>
        <v>3.0021710636968013E-2</v>
      </c>
      <c r="K30" s="31">
        <f t="shared" ref="K30:K31" si="0">$J$28/J30-1</f>
        <v>2.0198579076307395</v>
      </c>
      <c r="L30" s="155"/>
    </row>
    <row r="31" spans="2:12" x14ac:dyDescent="0.25">
      <c r="B31" s="132">
        <v>39692</v>
      </c>
      <c r="C31" s="34">
        <v>0.1333</v>
      </c>
      <c r="D31" s="34">
        <v>0.13390000000000002</v>
      </c>
      <c r="E31" s="34">
        <v>2.2799E-2</v>
      </c>
      <c r="F31" s="34">
        <v>6.25E-2</v>
      </c>
      <c r="G31" s="34">
        <v>-0.11025673122737434</v>
      </c>
      <c r="I31" s="25" t="s">
        <v>172</v>
      </c>
      <c r="J31" s="31">
        <f>(1+((1+5.7%)*(1+L31)-1)*0.85)/(1+L31)-1</f>
        <v>4.0822795009445301E-2</v>
      </c>
      <c r="K31" s="31">
        <f t="shared" si="0"/>
        <v>1.2208499013032581</v>
      </c>
      <c r="L31" s="156">
        <f>(1+AVERAGE(Dados!P120:P131))^12-1</f>
        <v>5.3572067543162571E-2</v>
      </c>
    </row>
    <row r="32" spans="2:12" x14ac:dyDescent="0.25">
      <c r="B32" s="132">
        <v>39722</v>
      </c>
      <c r="C32" s="34">
        <v>0.13639999999999999</v>
      </c>
      <c r="D32" s="34">
        <v>0.1366</v>
      </c>
      <c r="E32" s="34">
        <v>2.7803000000000001E-2</v>
      </c>
      <c r="F32" s="34">
        <v>6.25E-2</v>
      </c>
      <c r="G32" s="34">
        <v>-0.24796356653755547</v>
      </c>
      <c r="I32" s="25" t="s">
        <v>173</v>
      </c>
      <c r="J32" s="31">
        <f>(1+10.42%*0.85)/(1+L31)-1</f>
        <v>3.3218356422878292E-2</v>
      </c>
      <c r="K32" s="31">
        <f>$J$28/J32-1</f>
        <v>1.7292530405029036</v>
      </c>
      <c r="L32" s="155"/>
    </row>
    <row r="33" spans="2:12" x14ac:dyDescent="0.25">
      <c r="B33" s="132">
        <v>39753</v>
      </c>
      <c r="C33" s="34">
        <v>0.13300000000000001</v>
      </c>
      <c r="D33" s="34">
        <v>0.13639999999999999</v>
      </c>
      <c r="E33" s="34">
        <v>2.0579999999999998E-2</v>
      </c>
      <c r="F33" s="34">
        <v>6.25E-2</v>
      </c>
      <c r="G33" s="34">
        <v>-1.7740903415318976E-2</v>
      </c>
      <c r="I33" s="25" t="s">
        <v>126</v>
      </c>
      <c r="J33" s="31">
        <f>(1+G10*0.85)/(1+Dados!P10)-1</f>
        <v>-1.2681759449855168E-2</v>
      </c>
      <c r="K33" s="31"/>
      <c r="L33" s="97"/>
    </row>
    <row r="34" spans="2:12" x14ac:dyDescent="0.25">
      <c r="B34" s="132">
        <v>39783</v>
      </c>
      <c r="C34" s="34">
        <v>0.13489999999999999</v>
      </c>
      <c r="D34" s="34">
        <v>0.1366</v>
      </c>
      <c r="E34" s="34">
        <v>2.4893999999999999E-2</v>
      </c>
      <c r="F34" s="34">
        <v>6.25E-2</v>
      </c>
      <c r="G34" s="34">
        <v>2.6080538596295E-2</v>
      </c>
      <c r="H34" s="158">
        <f>(1+1.5%)^4-1</f>
        <v>6.136355062499943E-2</v>
      </c>
      <c r="I34" s="25" t="s">
        <v>174</v>
      </c>
      <c r="J34" s="31">
        <f>(1+(H34+E10)*0.85)/(1+Dados!P10)-1</f>
        <v>-6.6218264218742551E-4</v>
      </c>
      <c r="K34" s="31"/>
      <c r="L34" s="97"/>
    </row>
    <row r="35" spans="2:12" x14ac:dyDescent="0.25">
      <c r="B35" s="132">
        <v>39814</v>
      </c>
      <c r="C35" s="34">
        <v>0.1326</v>
      </c>
      <c r="D35" s="34">
        <v>0.13320000000000001</v>
      </c>
      <c r="E35" s="34">
        <v>2.2304000000000001E-2</v>
      </c>
      <c r="F35" s="34">
        <v>6.25E-2</v>
      </c>
      <c r="G35" s="34">
        <v>4.6616925399550757E-2</v>
      </c>
      <c r="I35" s="154" t="s">
        <v>189</v>
      </c>
      <c r="J35" s="157">
        <f>AVERAGE(J29:J32,J34)</f>
        <v>2.6788956783418416E-2</v>
      </c>
      <c r="K35" s="157">
        <f>J28/J35-1</f>
        <v>2.3842788653780813</v>
      </c>
      <c r="L35" s="24"/>
    </row>
    <row r="36" spans="2:12" x14ac:dyDescent="0.25">
      <c r="B36" s="132">
        <v>39845</v>
      </c>
      <c r="C36" s="34">
        <v>0.12619999999999998</v>
      </c>
      <c r="D36" s="34">
        <v>0.12659999999999999</v>
      </c>
      <c r="E36" s="34">
        <v>6.332E-3</v>
      </c>
      <c r="F36" s="34">
        <v>6.25E-2</v>
      </c>
      <c r="G36" s="34">
        <v>-2.8434034023234744E-2</v>
      </c>
    </row>
    <row r="37" spans="2:12" x14ac:dyDescent="0.25">
      <c r="B37" s="132">
        <v>39873</v>
      </c>
      <c r="C37" s="34">
        <v>0.11650000000000001</v>
      </c>
      <c r="D37" s="34">
        <v>0.11699999999999999</v>
      </c>
      <c r="E37" s="34">
        <v>1.6596E-2</v>
      </c>
      <c r="F37" s="34">
        <v>6.25E-2</v>
      </c>
      <c r="G37" s="34">
        <v>7.1826146030818272E-2</v>
      </c>
    </row>
    <row r="38" spans="2:12" x14ac:dyDescent="0.25">
      <c r="B38" s="132">
        <v>39904</v>
      </c>
      <c r="C38" s="34">
        <v>0.1105</v>
      </c>
      <c r="D38" s="34">
        <v>0.11109999999999999</v>
      </c>
      <c r="E38" s="34">
        <v>5.7369999999999999E-3</v>
      </c>
      <c r="F38" s="34">
        <v>6.25E-2</v>
      </c>
      <c r="G38" s="34">
        <v>0.15549235727914867</v>
      </c>
    </row>
    <row r="39" spans="2:12" x14ac:dyDescent="0.25">
      <c r="B39" s="132">
        <v>39934</v>
      </c>
      <c r="C39" s="34">
        <v>0.10099999999999999</v>
      </c>
      <c r="D39" s="34">
        <v>0.1016</v>
      </c>
      <c r="E39" s="34">
        <v>5.6730000000000001E-3</v>
      </c>
      <c r="F39" s="34">
        <v>6.25E-2</v>
      </c>
      <c r="G39" s="34">
        <v>0.12493674604082572</v>
      </c>
    </row>
    <row r="40" spans="2:12" x14ac:dyDescent="0.25">
      <c r="B40" s="132">
        <v>39965</v>
      </c>
      <c r="C40" s="34">
        <v>9.4E-2</v>
      </c>
      <c r="D40" s="34">
        <v>9.5399999999999985E-2</v>
      </c>
      <c r="E40" s="34">
        <v>7.901E-3</v>
      </c>
      <c r="F40" s="34">
        <v>6.25E-2</v>
      </c>
      <c r="G40" s="34">
        <v>-3.2562855595530182E-2</v>
      </c>
    </row>
    <row r="41" spans="2:12" x14ac:dyDescent="0.25">
      <c r="B41" s="132">
        <v>39995</v>
      </c>
      <c r="C41" s="34">
        <v>8.929999999999999E-2</v>
      </c>
      <c r="D41" s="34">
        <v>9.01E-2</v>
      </c>
      <c r="E41" s="34">
        <v>1.1575E-2</v>
      </c>
      <c r="F41" s="34">
        <v>0.06</v>
      </c>
      <c r="G41" s="34">
        <v>6.4125726263789318E-2</v>
      </c>
    </row>
    <row r="42" spans="2:12" x14ac:dyDescent="0.25">
      <c r="B42" s="132">
        <v>40026</v>
      </c>
      <c r="C42" s="34">
        <v>8.6199999999999999E-2</v>
      </c>
      <c r="D42" s="34">
        <v>8.6500000000000007E-2</v>
      </c>
      <c r="E42" s="34">
        <v>2.3669999999999997E-3</v>
      </c>
      <c r="F42" s="34">
        <v>0.06</v>
      </c>
      <c r="G42" s="34">
        <v>3.1466033862058262E-2</v>
      </c>
    </row>
    <row r="43" spans="2:12" x14ac:dyDescent="0.25">
      <c r="B43" s="132">
        <v>40057</v>
      </c>
      <c r="C43" s="34">
        <v>8.6199999999999999E-2</v>
      </c>
      <c r="D43" s="34">
        <v>8.6500000000000007E-2</v>
      </c>
      <c r="E43" s="34">
        <v>0</v>
      </c>
      <c r="F43" s="34">
        <v>0.06</v>
      </c>
      <c r="G43" s="34">
        <v>8.9024620377284203E-2</v>
      </c>
    </row>
    <row r="44" spans="2:12" x14ac:dyDescent="0.25">
      <c r="B44" s="132">
        <v>40087</v>
      </c>
      <c r="C44" s="34">
        <v>8.6199999999999999E-2</v>
      </c>
      <c r="D44" s="34">
        <v>8.6500000000000007E-2</v>
      </c>
      <c r="E44" s="34">
        <v>0</v>
      </c>
      <c r="F44" s="34">
        <v>0.06</v>
      </c>
      <c r="G44" s="34">
        <v>4.4881253241935148E-4</v>
      </c>
    </row>
    <row r="45" spans="2:12" x14ac:dyDescent="0.25">
      <c r="B45" s="132">
        <v>40118</v>
      </c>
      <c r="C45" s="34">
        <v>8.6300000000000002E-2</v>
      </c>
      <c r="D45" s="34">
        <v>8.6500000000000007E-2</v>
      </c>
      <c r="E45" s="34">
        <v>0</v>
      </c>
      <c r="F45" s="34">
        <v>0.06</v>
      </c>
      <c r="G45" s="34">
        <v>8.9347555873297013E-2</v>
      </c>
    </row>
    <row r="46" spans="2:12" x14ac:dyDescent="0.25">
      <c r="B46" s="132">
        <v>40148</v>
      </c>
      <c r="C46" s="34">
        <v>8.6099999999999996E-2</v>
      </c>
      <c r="D46" s="34">
        <v>8.6500000000000007E-2</v>
      </c>
      <c r="E46" s="34">
        <v>6.1219999999999998E-3</v>
      </c>
      <c r="F46" s="34">
        <v>0.06</v>
      </c>
      <c r="G46" s="34">
        <v>2.3029053565068125E-2</v>
      </c>
    </row>
    <row r="47" spans="2:12" x14ac:dyDescent="0.25">
      <c r="B47" s="132">
        <v>40179</v>
      </c>
      <c r="C47" s="34">
        <v>8.6199999999999999E-2</v>
      </c>
      <c r="D47" s="34">
        <v>8.6500000000000007E-2</v>
      </c>
      <c r="E47" s="34">
        <v>0</v>
      </c>
      <c r="F47" s="34">
        <v>0.06</v>
      </c>
      <c r="G47" s="34">
        <v>-4.6460327626781317E-2</v>
      </c>
    </row>
    <row r="48" spans="2:12" x14ac:dyDescent="0.25">
      <c r="B48" s="132">
        <v>40210</v>
      </c>
      <c r="C48" s="34">
        <v>8.6199999999999999E-2</v>
      </c>
      <c r="D48" s="34">
        <v>8.6500000000000007E-2</v>
      </c>
      <c r="E48" s="34">
        <v>0</v>
      </c>
      <c r="F48" s="34">
        <v>0.06</v>
      </c>
      <c r="G48" s="34">
        <v>1.684205182826104E-2</v>
      </c>
    </row>
    <row r="49" spans="2:7" x14ac:dyDescent="0.25">
      <c r="B49" s="132">
        <v>40238</v>
      </c>
      <c r="C49" s="34">
        <v>8.6099999999999996E-2</v>
      </c>
      <c r="D49" s="34">
        <v>8.6500000000000007E-2</v>
      </c>
      <c r="E49" s="34">
        <v>8.711E-3</v>
      </c>
      <c r="F49" s="34">
        <v>0.06</v>
      </c>
      <c r="G49" s="34">
        <v>5.8166613461262617E-2</v>
      </c>
    </row>
    <row r="50" spans="2:7" x14ac:dyDescent="0.25">
      <c r="B50" s="132">
        <v>40269</v>
      </c>
      <c r="C50" s="34">
        <v>8.6999999999999994E-2</v>
      </c>
      <c r="D50" s="34">
        <v>8.72E-2</v>
      </c>
      <c r="E50" s="34">
        <v>0</v>
      </c>
      <c r="F50" s="34">
        <v>0.06</v>
      </c>
      <c r="G50" s="34">
        <v>-4.0382944582426306E-2</v>
      </c>
    </row>
    <row r="51" spans="2:7" x14ac:dyDescent="0.25">
      <c r="B51" s="132">
        <v>40299</v>
      </c>
      <c r="C51" s="34">
        <v>9.3800000000000008E-2</v>
      </c>
      <c r="D51" s="34">
        <v>9.4E-2</v>
      </c>
      <c r="E51" s="34">
        <v>6.1370000000000001E-3</v>
      </c>
      <c r="F51" s="34">
        <v>0.06</v>
      </c>
      <c r="G51" s="34">
        <v>-6.6388833481194065E-2</v>
      </c>
    </row>
    <row r="52" spans="2:7" x14ac:dyDescent="0.25">
      <c r="B52" s="132">
        <v>40330</v>
      </c>
      <c r="C52" s="34">
        <v>9.9100000000000008E-2</v>
      </c>
      <c r="D52" s="34">
        <v>9.9399999999999988E-2</v>
      </c>
      <c r="E52" s="34">
        <v>7.0909999999999992E-3</v>
      </c>
      <c r="F52" s="34">
        <v>0.06</v>
      </c>
      <c r="G52" s="34">
        <v>-3.3477031480410258E-2</v>
      </c>
    </row>
    <row r="53" spans="2:7" x14ac:dyDescent="0.25">
      <c r="B53" s="132">
        <v>40360</v>
      </c>
      <c r="C53" s="34">
        <v>0.10300000000000001</v>
      </c>
      <c r="D53" s="34">
        <v>0.1032</v>
      </c>
      <c r="E53" s="34">
        <v>1.3264E-2</v>
      </c>
      <c r="F53" s="34">
        <v>0.06</v>
      </c>
      <c r="G53" s="34">
        <v>0.10797411706399673</v>
      </c>
    </row>
    <row r="54" spans="2:7" x14ac:dyDescent="0.25">
      <c r="B54" s="132">
        <v>40391</v>
      </c>
      <c r="C54" s="34">
        <v>0.10640000000000001</v>
      </c>
      <c r="D54" s="34">
        <v>0.1066</v>
      </c>
      <c r="E54" s="34">
        <v>1.0462000000000001E-2</v>
      </c>
      <c r="F54" s="34">
        <v>0.06</v>
      </c>
      <c r="G54" s="34">
        <v>-3.5102361831522821E-2</v>
      </c>
    </row>
    <row r="55" spans="2:7" x14ac:dyDescent="0.25">
      <c r="B55" s="132">
        <v>40422</v>
      </c>
      <c r="C55" s="34">
        <v>0.10619999999999999</v>
      </c>
      <c r="D55" s="34">
        <v>0.1066</v>
      </c>
      <c r="E55" s="34">
        <v>8.4569999999999992E-3</v>
      </c>
      <c r="F55" s="34">
        <v>0.06</v>
      </c>
      <c r="G55" s="34">
        <v>6.5765606040022684E-2</v>
      </c>
    </row>
    <row r="56" spans="2:7" x14ac:dyDescent="0.25">
      <c r="B56" s="132">
        <v>40452</v>
      </c>
      <c r="C56" s="34">
        <v>0.10640000000000001</v>
      </c>
      <c r="D56" s="34">
        <v>0.1066</v>
      </c>
      <c r="E56" s="34">
        <v>5.9619999999999994E-3</v>
      </c>
      <c r="F56" s="34">
        <v>0.06</v>
      </c>
      <c r="G56" s="34">
        <v>1.7910470118154054E-2</v>
      </c>
    </row>
    <row r="57" spans="2:7" x14ac:dyDescent="0.25">
      <c r="B57" s="132">
        <v>40483</v>
      </c>
      <c r="C57" s="34">
        <v>0.10640000000000001</v>
      </c>
      <c r="D57" s="34">
        <v>0.1066</v>
      </c>
      <c r="E57" s="34">
        <v>4.2430000000000002E-3</v>
      </c>
      <c r="F57" s="34">
        <v>0.06</v>
      </c>
      <c r="G57" s="34">
        <v>-4.1994642955684891E-2</v>
      </c>
    </row>
    <row r="58" spans="2:7" x14ac:dyDescent="0.25">
      <c r="B58" s="132">
        <v>40513</v>
      </c>
      <c r="C58" s="34">
        <v>0.10640000000000001</v>
      </c>
      <c r="D58" s="34">
        <v>0.1066</v>
      </c>
      <c r="E58" s="34">
        <v>1.5512999999999999E-2</v>
      </c>
      <c r="F58" s="34">
        <v>0.06</v>
      </c>
      <c r="G58" s="34">
        <v>2.3623078809075881E-2</v>
      </c>
    </row>
    <row r="59" spans="2:7" x14ac:dyDescent="0.25">
      <c r="B59" s="132">
        <v>40544</v>
      </c>
      <c r="C59" s="34">
        <v>0.10830000000000001</v>
      </c>
      <c r="D59" s="34">
        <v>0.1085</v>
      </c>
      <c r="E59" s="34">
        <v>8.6150000000000011E-3</v>
      </c>
      <c r="F59" s="34">
        <v>0.06</v>
      </c>
      <c r="G59" s="34">
        <v>-3.939019528370391E-2</v>
      </c>
    </row>
    <row r="60" spans="2:7" x14ac:dyDescent="0.25">
      <c r="B60" s="132">
        <v>40575</v>
      </c>
      <c r="C60" s="34">
        <v>0.1115</v>
      </c>
      <c r="D60" s="34">
        <v>0.11169999999999999</v>
      </c>
      <c r="E60" s="34">
        <v>6.6220000000000003E-3</v>
      </c>
      <c r="F60" s="34">
        <v>0.06</v>
      </c>
      <c r="G60" s="34">
        <v>1.2141816853443732E-2</v>
      </c>
    </row>
    <row r="61" spans="2:7" x14ac:dyDescent="0.25">
      <c r="B61" s="132">
        <v>40603</v>
      </c>
      <c r="C61" s="34">
        <v>0.11599999999999999</v>
      </c>
      <c r="D61" s="34">
        <v>0.1162</v>
      </c>
      <c r="E61" s="34">
        <v>1.4641E-2</v>
      </c>
      <c r="F61" s="34">
        <v>0.06</v>
      </c>
      <c r="G61" s="34">
        <v>1.7860232859159941E-2</v>
      </c>
    </row>
    <row r="62" spans="2:7" x14ac:dyDescent="0.25">
      <c r="B62" s="132">
        <v>40634</v>
      </c>
      <c r="C62" s="34">
        <v>0.11720000000000001</v>
      </c>
      <c r="D62" s="34">
        <v>0.1174</v>
      </c>
      <c r="E62" s="34">
        <v>4.9059999999999998E-3</v>
      </c>
      <c r="F62" s="34">
        <v>0.06</v>
      </c>
      <c r="G62" s="34">
        <v>-3.5777198786353548E-2</v>
      </c>
    </row>
    <row r="63" spans="2:7" x14ac:dyDescent="0.25">
      <c r="B63" s="132">
        <v>40664</v>
      </c>
      <c r="C63" s="34">
        <v>0.11890000000000001</v>
      </c>
      <c r="D63" s="34">
        <v>0.1192</v>
      </c>
      <c r="E63" s="34">
        <v>1.8131999999999999E-2</v>
      </c>
      <c r="F63" s="34">
        <v>0.06</v>
      </c>
      <c r="G63" s="34">
        <v>-2.2874861301930727E-2</v>
      </c>
    </row>
    <row r="64" spans="2:7" x14ac:dyDescent="0.25">
      <c r="B64" s="132">
        <v>40695</v>
      </c>
      <c r="C64" s="34">
        <v>0.12050000000000001</v>
      </c>
      <c r="D64" s="34">
        <v>0.121</v>
      </c>
      <c r="E64" s="34">
        <v>1.345E-2</v>
      </c>
      <c r="F64" s="34">
        <v>0.06</v>
      </c>
      <c r="G64" s="34">
        <v>-3.4299555184704178E-2</v>
      </c>
    </row>
    <row r="65" spans="2:7" x14ac:dyDescent="0.25">
      <c r="B65" s="132">
        <v>40725</v>
      </c>
      <c r="C65" s="34">
        <v>0.12240000000000001</v>
      </c>
      <c r="D65" s="34">
        <v>0.1225</v>
      </c>
      <c r="E65" s="34">
        <v>1.4847999999999998E-2</v>
      </c>
      <c r="F65" s="34">
        <v>0.06</v>
      </c>
      <c r="G65" s="34">
        <v>-5.7371493073160473E-2</v>
      </c>
    </row>
    <row r="66" spans="2:7" x14ac:dyDescent="0.25">
      <c r="B66" s="132">
        <v>40756</v>
      </c>
      <c r="C66" s="34">
        <v>0.124</v>
      </c>
      <c r="D66" s="34">
        <v>0.1242</v>
      </c>
      <c r="E66" s="34">
        <v>2.2981999999999999E-2</v>
      </c>
      <c r="F66" s="34">
        <v>0.06</v>
      </c>
      <c r="G66" s="34">
        <v>-3.9581663435245495E-2</v>
      </c>
    </row>
    <row r="67" spans="2:7" x14ac:dyDescent="0.25">
      <c r="B67" s="132">
        <v>40787</v>
      </c>
      <c r="C67" s="34">
        <v>0.1188</v>
      </c>
      <c r="D67" s="34">
        <v>0.1191</v>
      </c>
      <c r="E67" s="34">
        <v>1.2102999999999999E-2</v>
      </c>
      <c r="F67" s="34">
        <v>0.06</v>
      </c>
      <c r="G67" s="34">
        <v>-7.3824075424567703E-2</v>
      </c>
    </row>
    <row r="68" spans="2:7" x14ac:dyDescent="0.25">
      <c r="B68" s="132">
        <v>40817</v>
      </c>
      <c r="C68" s="34">
        <v>0.1168</v>
      </c>
      <c r="D68" s="34">
        <v>0.11699999999999999</v>
      </c>
      <c r="E68" s="34">
        <v>7.8399999999999997E-3</v>
      </c>
      <c r="F68" s="34">
        <v>0.06</v>
      </c>
      <c r="G68" s="34">
        <v>0.11493619996170046</v>
      </c>
    </row>
    <row r="69" spans="2:7" x14ac:dyDescent="0.25">
      <c r="B69" s="132">
        <v>40848</v>
      </c>
      <c r="C69" s="34">
        <v>0.1137</v>
      </c>
      <c r="D69" s="34">
        <v>0.114</v>
      </c>
      <c r="E69" s="34">
        <v>8.1569999999999993E-3</v>
      </c>
      <c r="F69" s="34">
        <v>0.06</v>
      </c>
      <c r="G69" s="34">
        <v>-2.5084854072935481E-2</v>
      </c>
    </row>
    <row r="70" spans="2:7" x14ac:dyDescent="0.25">
      <c r="B70" s="132">
        <v>40878</v>
      </c>
      <c r="C70" s="34">
        <v>0.10869999999999999</v>
      </c>
      <c r="D70" s="34">
        <v>0.109</v>
      </c>
      <c r="E70" s="34">
        <v>1.0784999999999999E-2</v>
      </c>
      <c r="F70" s="34">
        <v>0.06</v>
      </c>
      <c r="G70" s="34">
        <v>-2.125715033218456E-3</v>
      </c>
    </row>
    <row r="71" spans="2:7" x14ac:dyDescent="0.25">
      <c r="B71" s="132">
        <v>40909</v>
      </c>
      <c r="C71" s="34">
        <v>0.10619999999999999</v>
      </c>
      <c r="D71" s="34">
        <v>0.107</v>
      </c>
      <c r="E71" s="34">
        <v>9.9419999999999994E-3</v>
      </c>
      <c r="F71" s="34">
        <v>0.06</v>
      </c>
      <c r="G71" s="34">
        <v>0.11132644560532023</v>
      </c>
    </row>
    <row r="72" spans="2:7" x14ac:dyDescent="0.25">
      <c r="B72" s="132">
        <v>40940</v>
      </c>
      <c r="C72" s="34">
        <v>0.10300000000000001</v>
      </c>
      <c r="D72" s="34">
        <v>0.10400000000000001</v>
      </c>
      <c r="E72" s="34">
        <v>0</v>
      </c>
      <c r="F72" s="34">
        <v>0.06</v>
      </c>
      <c r="G72" s="34">
        <v>4.3433005704087924E-2</v>
      </c>
    </row>
    <row r="73" spans="2:7" x14ac:dyDescent="0.25">
      <c r="B73" s="132">
        <v>40969</v>
      </c>
      <c r="C73" s="34">
        <v>9.6600000000000005E-2</v>
      </c>
      <c r="D73" s="34">
        <v>9.820000000000001E-2</v>
      </c>
      <c r="E73" s="34">
        <v>1.2302E-2</v>
      </c>
      <c r="F73" s="34">
        <v>0.06</v>
      </c>
      <c r="G73" s="34">
        <v>-1.9764865625018446E-2</v>
      </c>
    </row>
    <row r="74" spans="2:7" x14ac:dyDescent="0.25">
      <c r="B74" s="132">
        <v>41000</v>
      </c>
      <c r="C74" s="34">
        <v>9.1899999999999996E-2</v>
      </c>
      <c r="D74" s="34">
        <v>9.35E-2</v>
      </c>
      <c r="E74" s="34">
        <v>2.8639999999999998E-3</v>
      </c>
      <c r="F74" s="34">
        <v>0.06</v>
      </c>
      <c r="G74" s="34">
        <v>-4.1709340287396035E-2</v>
      </c>
    </row>
    <row r="75" spans="2:7" x14ac:dyDescent="0.25">
      <c r="B75" s="132">
        <v>41030</v>
      </c>
      <c r="C75" s="34">
        <v>8.72E-2</v>
      </c>
      <c r="D75" s="34">
        <v>8.8699999999999987E-2</v>
      </c>
      <c r="E75" s="34">
        <v>5.3740000000000003E-3</v>
      </c>
      <c r="F75" s="34">
        <v>0.06</v>
      </c>
      <c r="G75" s="34">
        <v>-0.11856711699368461</v>
      </c>
    </row>
    <row r="76" spans="2:7" x14ac:dyDescent="0.25">
      <c r="B76" s="132">
        <v>41061</v>
      </c>
      <c r="C76" s="34">
        <v>8.3499999999999991E-2</v>
      </c>
      <c r="D76" s="34">
        <v>8.3900000000000002E-2</v>
      </c>
      <c r="E76" s="34">
        <v>0</v>
      </c>
      <c r="F76" s="34">
        <v>0.06</v>
      </c>
      <c r="G76" s="34">
        <v>-2.4918146147185904E-3</v>
      </c>
    </row>
    <row r="77" spans="2:7" x14ac:dyDescent="0.25">
      <c r="B77" s="132">
        <v>41091</v>
      </c>
      <c r="C77" s="34">
        <v>8.0199999999999994E-2</v>
      </c>
      <c r="D77" s="34">
        <v>8.0700000000000008E-2</v>
      </c>
      <c r="E77" s="34">
        <v>1.652E-3</v>
      </c>
      <c r="F77" s="34">
        <v>5.5E-2</v>
      </c>
      <c r="G77" s="34">
        <v>3.2056514780801626E-2</v>
      </c>
    </row>
    <row r="78" spans="2:7" x14ac:dyDescent="0.25">
      <c r="B78" s="132">
        <v>41122</v>
      </c>
      <c r="C78" s="34">
        <v>7.7800000000000008E-2</v>
      </c>
      <c r="D78" s="34">
        <v>7.85E-2</v>
      </c>
      <c r="E78" s="34">
        <v>1.3489999999999999E-3</v>
      </c>
      <c r="F78" s="34">
        <v>5.5E-2</v>
      </c>
      <c r="G78" s="34">
        <v>1.7191634854239135E-2</v>
      </c>
    </row>
    <row r="79" spans="2:7" x14ac:dyDescent="0.25">
      <c r="B79" s="132">
        <v>41153</v>
      </c>
      <c r="C79" s="34">
        <v>7.3599999999999999E-2</v>
      </c>
      <c r="D79" s="34">
        <v>7.3899999999999993E-2</v>
      </c>
      <c r="E79" s="34">
        <v>0</v>
      </c>
      <c r="F79" s="34">
        <v>5.5E-2</v>
      </c>
      <c r="G79" s="34">
        <v>3.7054964428699266E-2</v>
      </c>
    </row>
    <row r="80" spans="2:7" x14ac:dyDescent="0.25">
      <c r="B80" s="132">
        <v>41183</v>
      </c>
      <c r="C80" s="34">
        <v>7.1800000000000003E-2</v>
      </c>
      <c r="D80" s="34">
        <v>7.2300000000000003E-2</v>
      </c>
      <c r="E80" s="34">
        <v>0</v>
      </c>
      <c r="F80" s="34">
        <v>5.5E-2</v>
      </c>
      <c r="G80" s="34">
        <v>-3.5617226348717224E-2</v>
      </c>
    </row>
    <row r="81" spans="2:7" x14ac:dyDescent="0.25">
      <c r="B81" s="132">
        <v>41214</v>
      </c>
      <c r="C81" s="34">
        <v>7.0800000000000002E-2</v>
      </c>
      <c r="D81" s="34">
        <v>7.1399999999999991E-2</v>
      </c>
      <c r="E81" s="34">
        <v>0</v>
      </c>
      <c r="F81" s="34">
        <v>5.5E-2</v>
      </c>
      <c r="G81" s="34">
        <v>7.1211312503745017E-3</v>
      </c>
    </row>
    <row r="82" spans="2:7" x14ac:dyDescent="0.25">
      <c r="B82" s="132">
        <v>41244</v>
      </c>
      <c r="C82" s="34">
        <v>6.9400000000000003E-2</v>
      </c>
      <c r="D82" s="34">
        <v>7.1599999999999997E-2</v>
      </c>
      <c r="E82" s="34">
        <v>0</v>
      </c>
      <c r="F82" s="34">
        <v>5.5E-2</v>
      </c>
      <c r="G82" s="34">
        <v>6.0505193862259388E-2</v>
      </c>
    </row>
    <row r="83" spans="2:7" x14ac:dyDescent="0.25">
      <c r="B83" s="132">
        <v>41275</v>
      </c>
      <c r="C83" s="34">
        <v>6.93E-2</v>
      </c>
      <c r="D83" s="34">
        <v>7.1099999999999997E-2</v>
      </c>
      <c r="E83" s="34">
        <v>0</v>
      </c>
      <c r="F83" s="34">
        <v>0.05</v>
      </c>
      <c r="G83" s="34">
        <v>-1.9533213632742408E-2</v>
      </c>
    </row>
    <row r="84" spans="2:7" x14ac:dyDescent="0.25">
      <c r="B84" s="132">
        <v>41306</v>
      </c>
      <c r="C84" s="34">
        <v>6.9599999999999995E-2</v>
      </c>
      <c r="D84" s="34">
        <v>7.1199999999999999E-2</v>
      </c>
      <c r="E84" s="34">
        <v>0</v>
      </c>
      <c r="F84" s="34">
        <v>0.05</v>
      </c>
      <c r="G84" s="34">
        <v>-3.9108797320816402E-2</v>
      </c>
    </row>
    <row r="85" spans="2:7" x14ac:dyDescent="0.25">
      <c r="B85" s="132">
        <v>41334</v>
      </c>
      <c r="C85" s="34">
        <v>6.9900000000000004E-2</v>
      </c>
      <c r="D85" s="34">
        <v>7.1500000000000008E-2</v>
      </c>
      <c r="E85" s="34">
        <v>0</v>
      </c>
      <c r="F85" s="34">
        <v>0.05</v>
      </c>
      <c r="G85" s="34">
        <v>-1.8671541258934221E-2</v>
      </c>
    </row>
    <row r="86" spans="2:7" x14ac:dyDescent="0.25">
      <c r="B86" s="132">
        <v>41365</v>
      </c>
      <c r="C86" s="34">
        <v>7.0999999999999994E-2</v>
      </c>
      <c r="D86" s="34">
        <v>7.2599999999999998E-2</v>
      </c>
      <c r="E86" s="34">
        <v>0</v>
      </c>
      <c r="F86" s="34">
        <v>0.05</v>
      </c>
      <c r="G86" s="34">
        <v>-7.8385735116478505E-3</v>
      </c>
    </row>
    <row r="87" spans="2:7" x14ac:dyDescent="0.25">
      <c r="B87" s="132">
        <v>41395</v>
      </c>
      <c r="C87" s="34">
        <v>7.2499999999999995E-2</v>
      </c>
      <c r="D87" s="34">
        <v>7.4200000000000002E-2</v>
      </c>
      <c r="E87" s="34">
        <v>0</v>
      </c>
      <c r="F87" s="34">
        <v>0.05</v>
      </c>
      <c r="G87" s="34">
        <v>-4.300257716055178E-2</v>
      </c>
    </row>
    <row r="88" spans="2:7" x14ac:dyDescent="0.25">
      <c r="B88" s="132">
        <v>41426</v>
      </c>
      <c r="C88" s="34">
        <v>7.7199999999999991E-2</v>
      </c>
      <c r="D88" s="34">
        <v>7.9000000000000001E-2</v>
      </c>
      <c r="E88" s="34">
        <v>0</v>
      </c>
      <c r="F88" s="34">
        <v>0.05</v>
      </c>
      <c r="G88" s="34">
        <v>-0.11305163824372866</v>
      </c>
    </row>
    <row r="89" spans="2:7" x14ac:dyDescent="0.25">
      <c r="B89" s="132">
        <v>41456</v>
      </c>
      <c r="C89" s="34">
        <v>8.0500000000000002E-2</v>
      </c>
      <c r="D89" s="34">
        <v>8.2299999999999998E-2</v>
      </c>
      <c r="E89" s="34">
        <v>2.2929999999999999E-3</v>
      </c>
      <c r="F89" s="34">
        <v>0.05</v>
      </c>
      <c r="G89" s="34">
        <v>1.6380257297480938E-2</v>
      </c>
    </row>
    <row r="90" spans="2:7" x14ac:dyDescent="0.25">
      <c r="B90" s="132">
        <v>41487</v>
      </c>
      <c r="C90" s="34">
        <v>8.2699999999999996E-2</v>
      </c>
      <c r="D90" s="34">
        <v>8.4499999999999992E-2</v>
      </c>
      <c r="E90" s="34">
        <v>0</v>
      </c>
      <c r="F90" s="34">
        <v>0.05</v>
      </c>
      <c r="G90" s="34">
        <v>3.684624840026296E-2</v>
      </c>
    </row>
    <row r="91" spans="2:7" x14ac:dyDescent="0.25">
      <c r="B91" s="132">
        <v>41518</v>
      </c>
      <c r="C91" s="34">
        <v>8.72E-2</v>
      </c>
      <c r="D91" s="34">
        <v>8.900000000000001E-2</v>
      </c>
      <c r="E91" s="34">
        <v>9.4799999999999995E-4</v>
      </c>
      <c r="F91" s="34">
        <v>0.05</v>
      </c>
      <c r="G91" s="34">
        <v>4.6517868300949283E-2</v>
      </c>
    </row>
    <row r="92" spans="2:7" x14ac:dyDescent="0.25">
      <c r="B92" s="132">
        <v>41548</v>
      </c>
      <c r="C92" s="34">
        <v>9.1600000000000001E-2</v>
      </c>
      <c r="D92" s="34">
        <v>9.2499999999999999E-2</v>
      </c>
      <c r="E92" s="34">
        <v>1.0126E-2</v>
      </c>
      <c r="F92" s="34">
        <v>0.05</v>
      </c>
      <c r="G92" s="34">
        <v>3.6646471725521934E-2</v>
      </c>
    </row>
    <row r="93" spans="2:7" x14ac:dyDescent="0.25">
      <c r="B93" s="132">
        <v>41579</v>
      </c>
      <c r="C93" s="34">
        <v>9.3299999999999994E-2</v>
      </c>
      <c r="D93" s="34">
        <v>9.4499999999999987E-2</v>
      </c>
      <c r="E93" s="34">
        <v>2.6119999999999997E-3</v>
      </c>
      <c r="F93" s="34">
        <v>0.05</v>
      </c>
      <c r="G93" s="34">
        <v>-3.2691379049767599E-2</v>
      </c>
    </row>
    <row r="94" spans="2:7" x14ac:dyDescent="0.25">
      <c r="B94" s="132">
        <v>41609</v>
      </c>
      <c r="C94" s="34">
        <v>9.7799999999999998E-2</v>
      </c>
      <c r="D94" s="34">
        <v>9.9000000000000005E-2</v>
      </c>
      <c r="E94" s="34">
        <v>5.9450000000000006E-3</v>
      </c>
      <c r="F94" s="34">
        <v>0.05</v>
      </c>
      <c r="G94" s="34">
        <v>-1.8583912462994734E-2</v>
      </c>
    </row>
    <row r="95" spans="2:7" x14ac:dyDescent="0.25">
      <c r="B95" s="132">
        <v>41640</v>
      </c>
      <c r="C95" s="34">
        <v>0.10050000000000001</v>
      </c>
      <c r="D95" s="34">
        <v>0.1017</v>
      </c>
      <c r="E95" s="34">
        <v>1.2972999999999998E-2</v>
      </c>
      <c r="F95" s="34">
        <v>0.05</v>
      </c>
      <c r="G95" s="34">
        <v>-7.509965604781943E-2</v>
      </c>
    </row>
    <row r="96" spans="2:7" x14ac:dyDescent="0.25">
      <c r="B96" s="132">
        <v>41671</v>
      </c>
      <c r="C96" s="34">
        <v>0.1032</v>
      </c>
      <c r="D96" s="34">
        <v>0.1043</v>
      </c>
      <c r="E96" s="34">
        <v>6.7869999999999996E-3</v>
      </c>
      <c r="F96" s="34">
        <v>0.05</v>
      </c>
      <c r="G96" s="34">
        <v>-1.14316025591642E-2</v>
      </c>
    </row>
    <row r="97" spans="2:7" x14ac:dyDescent="0.25">
      <c r="B97" s="132">
        <v>41699</v>
      </c>
      <c r="C97" s="34">
        <v>0.1056</v>
      </c>
      <c r="D97" s="34">
        <v>0.1065</v>
      </c>
      <c r="E97" s="34">
        <v>3.5339999999999998E-3</v>
      </c>
      <c r="F97" s="34">
        <v>0.05</v>
      </c>
      <c r="G97" s="34">
        <v>7.0507746143915195E-2</v>
      </c>
    </row>
    <row r="98" spans="2:7" x14ac:dyDescent="0.25">
      <c r="B98" s="132">
        <v>41730</v>
      </c>
      <c r="C98" s="34">
        <v>0.10769999999999999</v>
      </c>
      <c r="D98" s="34">
        <v>0.10869999999999999</v>
      </c>
      <c r="E98" s="34">
        <v>5.7980000000000002E-3</v>
      </c>
      <c r="F98" s="34">
        <v>0.05</v>
      </c>
      <c r="G98" s="34">
        <v>2.4035940154224278E-2</v>
      </c>
    </row>
    <row r="99" spans="2:7" x14ac:dyDescent="0.25">
      <c r="B99" s="132">
        <v>41760</v>
      </c>
      <c r="C99" s="34">
        <v>0.10800000000000001</v>
      </c>
      <c r="D99" s="34">
        <v>0.109</v>
      </c>
      <c r="E99" s="34">
        <v>7.2709999999999997E-3</v>
      </c>
      <c r="F99" s="34">
        <v>0.05</v>
      </c>
      <c r="G99" s="34">
        <v>-7.5029020841740346E-3</v>
      </c>
    </row>
    <row r="100" spans="2:7" x14ac:dyDescent="0.25">
      <c r="B100" s="132">
        <v>41791</v>
      </c>
      <c r="C100" s="34">
        <v>0.10800000000000001</v>
      </c>
      <c r="D100" s="34">
        <v>0.109</v>
      </c>
      <c r="E100" s="34">
        <v>5.8740000000000007E-3</v>
      </c>
      <c r="F100" s="34">
        <v>0.05</v>
      </c>
      <c r="G100" s="34">
        <v>3.7644512985530287E-2</v>
      </c>
    </row>
    <row r="101" spans="2:7" x14ac:dyDescent="0.25">
      <c r="B101" s="132">
        <v>41821</v>
      </c>
      <c r="C101" s="34">
        <v>0.10800000000000001</v>
      </c>
      <c r="D101" s="34">
        <v>0.109</v>
      </c>
      <c r="E101" s="34">
        <v>1.1608E-2</v>
      </c>
      <c r="F101" s="34">
        <v>0.05</v>
      </c>
      <c r="G101" s="34">
        <v>5.0052268065396976E-2</v>
      </c>
    </row>
    <row r="102" spans="2:7" x14ac:dyDescent="0.25">
      <c r="B102" s="132">
        <v>41852</v>
      </c>
      <c r="C102" s="34">
        <v>0.1082</v>
      </c>
      <c r="D102" s="34">
        <v>0.109</v>
      </c>
      <c r="E102" s="34">
        <v>7.2480000000000001E-3</v>
      </c>
      <c r="F102" s="34">
        <v>0.05</v>
      </c>
      <c r="G102" s="34">
        <v>9.77753481543151E-2</v>
      </c>
    </row>
    <row r="103" spans="2:7" x14ac:dyDescent="0.25">
      <c r="B103" s="132">
        <v>41883</v>
      </c>
      <c r="C103" s="34">
        <v>0.1082</v>
      </c>
      <c r="D103" s="34">
        <v>0.109</v>
      </c>
      <c r="E103" s="34">
        <v>1.0046999999999999E-2</v>
      </c>
      <c r="F103" s="34">
        <v>0.05</v>
      </c>
      <c r="G103" s="34">
        <v>-0.1170237639739492</v>
      </c>
    </row>
    <row r="104" spans="2:7" x14ac:dyDescent="0.25">
      <c r="B104" s="132">
        <v>41913</v>
      </c>
      <c r="C104" s="34">
        <v>0.1085</v>
      </c>
      <c r="D104" s="34">
        <v>0.10920000000000001</v>
      </c>
      <c r="E104" s="34">
        <v>1.1431999999999999E-2</v>
      </c>
      <c r="F104" s="34">
        <v>0.05</v>
      </c>
      <c r="G104" s="34">
        <v>9.472617884772605E-3</v>
      </c>
    </row>
    <row r="105" spans="2:7" x14ac:dyDescent="0.25">
      <c r="B105" s="132">
        <v>41944</v>
      </c>
      <c r="C105" s="34">
        <v>0.1109</v>
      </c>
      <c r="D105" s="34">
        <v>0.1115</v>
      </c>
      <c r="E105" s="34">
        <v>6.1019999999999998E-3</v>
      </c>
      <c r="F105" s="34">
        <v>0.05</v>
      </c>
      <c r="G105" s="34">
        <v>1.7463379987772143E-3</v>
      </c>
    </row>
    <row r="106" spans="2:7" x14ac:dyDescent="0.25">
      <c r="B106" s="132">
        <v>41974</v>
      </c>
      <c r="C106" s="34">
        <v>0.11509999999999999</v>
      </c>
      <c r="D106" s="34">
        <v>0.1158</v>
      </c>
      <c r="E106" s="34">
        <v>1.2128000000000002E-2</v>
      </c>
      <c r="F106" s="34">
        <v>0.05</v>
      </c>
      <c r="G106" s="34">
        <v>-8.6188692347050622E-2</v>
      </c>
    </row>
    <row r="107" spans="2:7" x14ac:dyDescent="0.25">
      <c r="B107" s="132">
        <v>42005</v>
      </c>
      <c r="C107" s="34">
        <v>0.1174</v>
      </c>
      <c r="D107" s="34">
        <v>0.1182</v>
      </c>
      <c r="E107" s="34">
        <v>1.0586999999999999E-2</v>
      </c>
      <c r="F107" s="34">
        <v>5.5E-2</v>
      </c>
      <c r="G107" s="34">
        <v>-6.1985413761680541E-2</v>
      </c>
    </row>
    <row r="108" spans="2:7" x14ac:dyDescent="0.25">
      <c r="B108" s="132">
        <v>42036</v>
      </c>
      <c r="C108" s="34">
        <v>0.12089999999999999</v>
      </c>
      <c r="D108" s="34">
        <v>0.1215</v>
      </c>
      <c r="E108" s="34">
        <v>2.3540000000000002E-3</v>
      </c>
      <c r="F108" s="34">
        <v>5.5E-2</v>
      </c>
      <c r="G108" s="34">
        <v>9.9672590927541105E-2</v>
      </c>
    </row>
    <row r="109" spans="2:7" x14ac:dyDescent="0.25">
      <c r="B109" s="132">
        <v>42064</v>
      </c>
      <c r="C109" s="34">
        <v>0.12529999999999999</v>
      </c>
      <c r="D109" s="34">
        <v>0.1258</v>
      </c>
      <c r="E109" s="34">
        <v>1.4945E-2</v>
      </c>
      <c r="F109" s="34">
        <v>5.5E-2</v>
      </c>
      <c r="G109" s="34">
        <v>-8.3928667321013783E-3</v>
      </c>
    </row>
    <row r="110" spans="2:7" x14ac:dyDescent="0.25">
      <c r="B110" s="132">
        <v>42095</v>
      </c>
      <c r="C110" s="34">
        <v>0.1263</v>
      </c>
      <c r="D110" s="34">
        <v>0.1268</v>
      </c>
      <c r="E110" s="34">
        <v>1.3616E-2</v>
      </c>
      <c r="F110" s="34">
        <v>0.06</v>
      </c>
      <c r="G110" s="34">
        <v>9.9300178142160078E-2</v>
      </c>
    </row>
    <row r="111" spans="2:7" x14ac:dyDescent="0.25">
      <c r="B111" s="132">
        <v>42125</v>
      </c>
      <c r="C111" s="34">
        <v>0.1313</v>
      </c>
      <c r="D111" s="34">
        <v>0.13150000000000001</v>
      </c>
      <c r="E111" s="34">
        <v>1.4625999999999998E-2</v>
      </c>
      <c r="F111" s="34">
        <v>0.06</v>
      </c>
      <c r="G111" s="34">
        <v>-6.1692126073593534E-2</v>
      </c>
    </row>
    <row r="112" spans="2:7" x14ac:dyDescent="0.25">
      <c r="B112" s="132">
        <v>42156</v>
      </c>
      <c r="C112" s="34">
        <v>0.13570000000000002</v>
      </c>
      <c r="D112" s="34">
        <v>0.1358</v>
      </c>
      <c r="E112" s="34">
        <v>2.1974999999999998E-2</v>
      </c>
      <c r="F112" s="34">
        <v>0.06</v>
      </c>
      <c r="G112" s="34">
        <v>6.072917849291315E-3</v>
      </c>
    </row>
    <row r="113" spans="2:7" x14ac:dyDescent="0.25">
      <c r="B113" s="132">
        <v>42186</v>
      </c>
      <c r="C113" s="34">
        <v>0.1368</v>
      </c>
      <c r="D113" s="34">
        <v>0.13689999999999999</v>
      </c>
      <c r="E113" s="34">
        <v>2.5547E-2</v>
      </c>
      <c r="F113" s="34">
        <v>6.5000000000000002E-2</v>
      </c>
      <c r="G113" s="34">
        <v>-4.1749655836527122E-2</v>
      </c>
    </row>
    <row r="114" spans="2:7" x14ac:dyDescent="0.25">
      <c r="B114" s="132">
        <v>42217</v>
      </c>
      <c r="C114" s="34">
        <v>0.14130000000000001</v>
      </c>
      <c r="D114" s="34">
        <v>0.14150000000000001</v>
      </c>
      <c r="E114" s="34">
        <v>2.2637000000000001E-2</v>
      </c>
      <c r="F114" s="34">
        <v>6.5000000000000002E-2</v>
      </c>
      <c r="G114" s="34">
        <v>-8.3343566167887073E-2</v>
      </c>
    </row>
    <row r="115" spans="2:7" x14ac:dyDescent="0.25">
      <c r="B115" s="132">
        <v>42248</v>
      </c>
      <c r="C115" s="34">
        <v>0.14130000000000001</v>
      </c>
      <c r="D115" s="34">
        <v>0.14150000000000001</v>
      </c>
      <c r="E115" s="34">
        <v>2.3285999999999998E-2</v>
      </c>
      <c r="F115" s="34">
        <v>6.5000000000000002E-2</v>
      </c>
      <c r="G115" s="34">
        <v>-3.3590516011693383E-2</v>
      </c>
    </row>
    <row r="116" spans="2:7" x14ac:dyDescent="0.25">
      <c r="B116" s="132">
        <v>42278</v>
      </c>
      <c r="C116" s="34">
        <v>0.14130000000000001</v>
      </c>
      <c r="D116" s="34">
        <v>0.14150000000000001</v>
      </c>
      <c r="E116" s="34">
        <v>2.1694000000000001E-2</v>
      </c>
      <c r="F116" s="34">
        <v>7.0000000000000007E-2</v>
      </c>
      <c r="G116" s="34">
        <v>1.7964593334045542E-2</v>
      </c>
    </row>
    <row r="117" spans="2:7" x14ac:dyDescent="0.25">
      <c r="B117" s="132">
        <v>42309</v>
      </c>
      <c r="C117" s="34">
        <v>0.1414</v>
      </c>
      <c r="D117" s="34">
        <v>0.14150000000000001</v>
      </c>
      <c r="E117" s="34">
        <v>1.6466000000000001E-2</v>
      </c>
      <c r="F117" s="34">
        <v>7.0000000000000007E-2</v>
      </c>
      <c r="G117" s="34">
        <v>-1.6317331976372751E-2</v>
      </c>
    </row>
    <row r="118" spans="2:7" x14ac:dyDescent="0.25">
      <c r="B118" s="132">
        <v>42339</v>
      </c>
      <c r="C118" s="34">
        <v>0.1414</v>
      </c>
      <c r="D118" s="34">
        <v>0.14150000000000001</v>
      </c>
      <c r="E118" s="34">
        <v>2.6076999999999999E-2</v>
      </c>
      <c r="F118" s="34">
        <v>7.0000000000000007E-2</v>
      </c>
      <c r="G118" s="34">
        <v>-3.923728852116104E-2</v>
      </c>
    </row>
    <row r="119" spans="2:7" x14ac:dyDescent="0.25">
      <c r="B119" s="132">
        <v>42370</v>
      </c>
      <c r="C119" s="34">
        <v>0.1414</v>
      </c>
      <c r="D119" s="34">
        <v>0.14150000000000001</v>
      </c>
      <c r="E119" s="34">
        <v>1.6760000000000001E-2</v>
      </c>
      <c r="F119" s="34">
        <v>7.4999999999999997E-2</v>
      </c>
      <c r="G119" s="34">
        <v>-6.7911713912877203E-2</v>
      </c>
    </row>
    <row r="120" spans="2:7" x14ac:dyDescent="0.25">
      <c r="B120" s="132">
        <v>42401</v>
      </c>
      <c r="C120" s="34">
        <v>0.14130000000000001</v>
      </c>
      <c r="D120" s="34">
        <v>0.14150000000000001</v>
      </c>
      <c r="E120" s="34">
        <v>1.2768999999999999E-2</v>
      </c>
      <c r="F120" s="34">
        <v>7.4999999999999997E-2</v>
      </c>
      <c r="G120" s="34">
        <v>5.9096926426804863E-2</v>
      </c>
    </row>
    <row r="121" spans="2:7" x14ac:dyDescent="0.25">
      <c r="B121" s="132">
        <v>42430</v>
      </c>
      <c r="C121" s="34">
        <v>0.14130000000000001</v>
      </c>
      <c r="D121" s="34">
        <v>0.14150000000000001</v>
      </c>
      <c r="E121" s="34">
        <v>2.5115999999999999E-2</v>
      </c>
      <c r="F121" s="34">
        <v>7.4999999999999997E-2</v>
      </c>
      <c r="G121" s="34">
        <v>0.1696835273342423</v>
      </c>
    </row>
    <row r="122" spans="2:7" x14ac:dyDescent="0.25">
      <c r="B122" s="132">
        <v>42461</v>
      </c>
      <c r="C122" s="34">
        <v>0.14130000000000001</v>
      </c>
      <c r="D122" s="34">
        <v>0.14150000000000001</v>
      </c>
      <c r="E122" s="34">
        <v>1.6555E-2</v>
      </c>
      <c r="F122" s="34">
        <v>7.4999999999999997E-2</v>
      </c>
      <c r="G122" s="34">
        <v>7.7019535828343644E-2</v>
      </c>
    </row>
    <row r="123" spans="2:7" x14ac:dyDescent="0.25">
      <c r="B123" s="132">
        <v>42491</v>
      </c>
      <c r="C123" s="34">
        <v>0.14130000000000001</v>
      </c>
      <c r="D123" s="34">
        <v>0.14150000000000001</v>
      </c>
      <c r="E123" s="34">
        <v>1.8553E-2</v>
      </c>
      <c r="F123" s="34">
        <v>7.4999999999999997E-2</v>
      </c>
      <c r="G123" s="34">
        <v>-0.10088567845409269</v>
      </c>
    </row>
    <row r="124" spans="2:7" x14ac:dyDescent="0.25">
      <c r="B124" s="132">
        <v>42522</v>
      </c>
      <c r="C124" s="34">
        <v>0.14130000000000001</v>
      </c>
      <c r="D124" s="34">
        <v>0.14150000000000001</v>
      </c>
      <c r="E124" s="34">
        <v>2.3652000000000003E-2</v>
      </c>
      <c r="F124" s="34">
        <v>7.4999999999999997E-2</v>
      </c>
      <c r="G124" s="34">
        <v>6.3030942864817696E-2</v>
      </c>
    </row>
    <row r="125" spans="2:7" x14ac:dyDescent="0.25">
      <c r="B125" s="132">
        <v>42552</v>
      </c>
      <c r="C125" s="34">
        <v>0.14130000000000001</v>
      </c>
      <c r="D125" s="34">
        <v>0.14150000000000001</v>
      </c>
      <c r="E125" s="34">
        <v>1.9625999999999998E-2</v>
      </c>
      <c r="F125" s="34">
        <v>7.4999999999999997E-2</v>
      </c>
      <c r="G125" s="34">
        <v>0.11219926013001946</v>
      </c>
    </row>
    <row r="126" spans="2:7" x14ac:dyDescent="0.25">
      <c r="B126" s="132">
        <v>42583</v>
      </c>
      <c r="C126" s="34">
        <v>0.14130000000000001</v>
      </c>
      <c r="D126" s="34">
        <v>0.14150000000000001</v>
      </c>
      <c r="E126" s="34">
        <v>2.8241000000000002E-2</v>
      </c>
      <c r="F126" s="34">
        <v>7.4999999999999997E-2</v>
      </c>
      <c r="G126" s="34">
        <v>1.0345781449563329E-2</v>
      </c>
    </row>
    <row r="127" spans="2:7" x14ac:dyDescent="0.25">
      <c r="B127" s="132">
        <v>42614</v>
      </c>
      <c r="C127" s="34">
        <v>0.14130000000000001</v>
      </c>
      <c r="D127" s="34">
        <v>0.14150000000000001</v>
      </c>
      <c r="E127" s="34">
        <v>1.9064000000000001E-2</v>
      </c>
      <c r="F127" s="34">
        <v>7.4999999999999997E-2</v>
      </c>
      <c r="G127" s="34">
        <v>8.0471316180141805E-3</v>
      </c>
    </row>
    <row r="128" spans="2:7" x14ac:dyDescent="0.25">
      <c r="B128" s="132">
        <v>42644</v>
      </c>
      <c r="C128" s="34">
        <v>0.14029999999999998</v>
      </c>
      <c r="D128" s="34">
        <v>0.14050000000000001</v>
      </c>
      <c r="E128" s="34">
        <v>2.0360999999999997E-2</v>
      </c>
      <c r="F128" s="34">
        <v>7.4999999999999997E-2</v>
      </c>
      <c r="G128" s="34">
        <v>0.11234883766746595</v>
      </c>
    </row>
    <row r="129" spans="2:7" x14ac:dyDescent="0.25">
      <c r="B129" s="132">
        <v>42675</v>
      </c>
      <c r="C129" s="34">
        <v>0.13880000000000001</v>
      </c>
      <c r="D129" s="34">
        <v>0.13900000000000001</v>
      </c>
      <c r="E129" s="34">
        <v>1.8142000000000002E-2</v>
      </c>
      <c r="F129" s="34">
        <v>7.4999999999999997E-2</v>
      </c>
      <c r="G129" s="34">
        <v>-4.6487188533087531E-2</v>
      </c>
    </row>
    <row r="130" spans="2:7" x14ac:dyDescent="0.25">
      <c r="B130" s="132">
        <v>42705</v>
      </c>
      <c r="C130" s="34">
        <v>0.1363</v>
      </c>
      <c r="D130" s="34">
        <v>0.13650000000000001</v>
      </c>
      <c r="E130" s="34">
        <v>2.1385000000000001E-2</v>
      </c>
      <c r="F130" s="34">
        <v>7.4999999999999997E-2</v>
      </c>
      <c r="G130" s="34">
        <v>-2.7122717193567625E-2</v>
      </c>
    </row>
    <row r="131" spans="2:7" x14ac:dyDescent="0.25">
      <c r="B131" s="132">
        <v>42736</v>
      </c>
      <c r="C131" s="34">
        <v>0.13150000000000001</v>
      </c>
      <c r="D131" s="34">
        <v>0.13170000000000001</v>
      </c>
      <c r="E131" s="34">
        <v>1.9646999999999998E-2</v>
      </c>
      <c r="F131" s="34">
        <v>7.4999999999999997E-2</v>
      </c>
      <c r="G131" s="34">
        <v>7.3800000000000004E-2</v>
      </c>
    </row>
    <row r="132" spans="2:7" x14ac:dyDescent="0.25">
      <c r="B132" s="132">
        <v>42767</v>
      </c>
      <c r="C132" s="34">
        <v>0.128</v>
      </c>
      <c r="D132" s="34">
        <v>0.12820000000000001</v>
      </c>
      <c r="E132" s="34">
        <v>4.2370000000000003E-3</v>
      </c>
      <c r="F132" s="34">
        <v>7.4999999999999997E-2</v>
      </c>
      <c r="G132" s="34">
        <v>3.0800000000000001E-2</v>
      </c>
    </row>
    <row r="133" spans="2:7" x14ac:dyDescent="0.25">
      <c r="B133" s="132">
        <v>42795</v>
      </c>
      <c r="C133" s="34">
        <v>0.12130000000000001</v>
      </c>
      <c r="D133" s="34">
        <v>0.1215</v>
      </c>
      <c r="E133" s="34">
        <v>1.6771000000000001E-2</v>
      </c>
      <c r="F133" s="34">
        <v>7.4999999999999997E-2</v>
      </c>
      <c r="G133" s="34">
        <v>-2.52E-2</v>
      </c>
    </row>
    <row r="134" spans="2:7" x14ac:dyDescent="0.25">
      <c r="B134" s="132">
        <v>42826</v>
      </c>
      <c r="C134" s="34">
        <v>0.1157</v>
      </c>
      <c r="D134" s="34">
        <v>0.1159</v>
      </c>
      <c r="E134" s="34">
        <v>0</v>
      </c>
      <c r="F134" s="34">
        <v>7.0000000000000007E-2</v>
      </c>
      <c r="G134" s="34">
        <v>6.4000000000000003E-3</v>
      </c>
    </row>
    <row r="135" spans="2:7" x14ac:dyDescent="0.25">
      <c r="B135" s="132">
        <v>42856</v>
      </c>
      <c r="C135" s="139">
        <v>0.1113</v>
      </c>
      <c r="D135" s="139">
        <v>0.1115</v>
      </c>
      <c r="E135" s="139">
        <v>8.7849999999999994E-3</v>
      </c>
      <c r="F135" s="139">
        <v>7.0000000000000007E-2</v>
      </c>
      <c r="G135" s="34"/>
    </row>
    <row r="136" spans="2:7" x14ac:dyDescent="0.25">
      <c r="G136" s="34"/>
    </row>
    <row r="137" spans="2:7" x14ac:dyDescent="0.25">
      <c r="G137" s="34"/>
    </row>
    <row r="138" spans="2:7" x14ac:dyDescent="0.25">
      <c r="G138" s="34"/>
    </row>
    <row r="139" spans="2:7" x14ac:dyDescent="0.25">
      <c r="G139" s="34"/>
    </row>
    <row r="140" spans="2:7" x14ac:dyDescent="0.25">
      <c r="G140" s="34"/>
    </row>
    <row r="141" spans="2:7" x14ac:dyDescent="0.25">
      <c r="G141" s="34"/>
    </row>
    <row r="142" spans="2:7" x14ac:dyDescent="0.25">
      <c r="G142" s="34"/>
    </row>
    <row r="143" spans="2:7" x14ac:dyDescent="0.25">
      <c r="G143" s="34"/>
    </row>
    <row r="144" spans="2:7" x14ac:dyDescent="0.25">
      <c r="G144" s="34"/>
    </row>
    <row r="145" spans="7:7" x14ac:dyDescent="0.25">
      <c r="G145" s="34"/>
    </row>
    <row r="146" spans="7:7" x14ac:dyDescent="0.25">
      <c r="G146" s="34"/>
    </row>
    <row r="147" spans="7:7" x14ac:dyDescent="0.25">
      <c r="G147" s="34"/>
    </row>
    <row r="148" spans="7:7" x14ac:dyDescent="0.25">
      <c r="G148" s="34"/>
    </row>
    <row r="149" spans="7:7" x14ac:dyDescent="0.25">
      <c r="G149" s="34"/>
    </row>
    <row r="150" spans="7:7" x14ac:dyDescent="0.25">
      <c r="G150" s="34"/>
    </row>
    <row r="151" spans="7:7" x14ac:dyDescent="0.25">
      <c r="G151" s="34"/>
    </row>
    <row r="152" spans="7:7" x14ac:dyDescent="0.25">
      <c r="G152" s="34"/>
    </row>
    <row r="153" spans="7:7" x14ac:dyDescent="0.25">
      <c r="G153" s="34"/>
    </row>
    <row r="154" spans="7:7" x14ac:dyDescent="0.25">
      <c r="G154" s="34"/>
    </row>
    <row r="155" spans="7:7" x14ac:dyDescent="0.25">
      <c r="G155" s="34"/>
    </row>
    <row r="156" spans="7:7" x14ac:dyDescent="0.25">
      <c r="G156" s="34"/>
    </row>
    <row r="157" spans="7:7" x14ac:dyDescent="0.25">
      <c r="G157" s="34"/>
    </row>
    <row r="158" spans="7:7" x14ac:dyDescent="0.25">
      <c r="G158" s="34"/>
    </row>
    <row r="159" spans="7:7" x14ac:dyDescent="0.25">
      <c r="G159" s="34"/>
    </row>
    <row r="160" spans="7:7" x14ac:dyDescent="0.25">
      <c r="G160" s="34"/>
    </row>
    <row r="161" spans="7:7" x14ac:dyDescent="0.25">
      <c r="G161" s="34"/>
    </row>
    <row r="162" spans="7:7" x14ac:dyDescent="0.25">
      <c r="G162" s="34"/>
    </row>
    <row r="163" spans="7:7" x14ac:dyDescent="0.25">
      <c r="G163" s="34"/>
    </row>
    <row r="164" spans="7:7" x14ac:dyDescent="0.25">
      <c r="G164" s="34"/>
    </row>
    <row r="165" spans="7:7" x14ac:dyDescent="0.25">
      <c r="G165" s="34"/>
    </row>
    <row r="166" spans="7:7" x14ac:dyDescent="0.25">
      <c r="G166" s="34"/>
    </row>
    <row r="167" spans="7:7" x14ac:dyDescent="0.25">
      <c r="G167" s="34"/>
    </row>
    <row r="168" spans="7:7" x14ac:dyDescent="0.25">
      <c r="G168" s="34"/>
    </row>
    <row r="169" spans="7:7" x14ac:dyDescent="0.25">
      <c r="G169" s="34"/>
    </row>
    <row r="170" spans="7:7" x14ac:dyDescent="0.25">
      <c r="G170" s="34"/>
    </row>
    <row r="171" spans="7:7" x14ac:dyDescent="0.25">
      <c r="G171" s="34"/>
    </row>
    <row r="172" spans="7:7" x14ac:dyDescent="0.25">
      <c r="G172" s="34"/>
    </row>
    <row r="173" spans="7:7" x14ac:dyDescent="0.25">
      <c r="G173" s="34"/>
    </row>
    <row r="174" spans="7:7" x14ac:dyDescent="0.25">
      <c r="G174" s="34"/>
    </row>
    <row r="175" spans="7:7" x14ac:dyDescent="0.25">
      <c r="G175" s="34"/>
    </row>
    <row r="176" spans="7:7" x14ac:dyDescent="0.25">
      <c r="G176" s="34"/>
    </row>
    <row r="177" spans="7:7" x14ac:dyDescent="0.25">
      <c r="G177" s="34"/>
    </row>
    <row r="178" spans="7:7" x14ac:dyDescent="0.25">
      <c r="G178" s="34"/>
    </row>
    <row r="179" spans="7:7" x14ac:dyDescent="0.25">
      <c r="G179" s="34"/>
    </row>
    <row r="180" spans="7:7" x14ac:dyDescent="0.25">
      <c r="G180" s="34"/>
    </row>
    <row r="181" spans="7:7" x14ac:dyDescent="0.25">
      <c r="G181" s="34"/>
    </row>
    <row r="182" spans="7:7" x14ac:dyDescent="0.25">
      <c r="G182" s="34"/>
    </row>
    <row r="183" spans="7:7" x14ac:dyDescent="0.25">
      <c r="G183" s="34"/>
    </row>
    <row r="184" spans="7:7" x14ac:dyDescent="0.25">
      <c r="G184" s="34"/>
    </row>
    <row r="185" spans="7:7" x14ac:dyDescent="0.25">
      <c r="G185" s="34"/>
    </row>
    <row r="186" spans="7:7" x14ac:dyDescent="0.25">
      <c r="G186" s="34"/>
    </row>
    <row r="187" spans="7:7" x14ac:dyDescent="0.25">
      <c r="G187" s="34"/>
    </row>
    <row r="188" spans="7:7" x14ac:dyDescent="0.25">
      <c r="G188" s="34"/>
    </row>
    <row r="189" spans="7:7" x14ac:dyDescent="0.25">
      <c r="G189" s="34"/>
    </row>
    <row r="190" spans="7:7" x14ac:dyDescent="0.25">
      <c r="G190" s="34"/>
    </row>
    <row r="191" spans="7:7" x14ac:dyDescent="0.25">
      <c r="G191" s="34"/>
    </row>
    <row r="192" spans="7:7" x14ac:dyDescent="0.25">
      <c r="G192" s="34"/>
    </row>
    <row r="193" spans="7:7" x14ac:dyDescent="0.25">
      <c r="G193" s="34"/>
    </row>
    <row r="194" spans="7:7" x14ac:dyDescent="0.25">
      <c r="G194" s="34"/>
    </row>
    <row r="195" spans="7:7" x14ac:dyDescent="0.25">
      <c r="G195" s="34"/>
    </row>
    <row r="196" spans="7:7" x14ac:dyDescent="0.25">
      <c r="G196" s="34"/>
    </row>
    <row r="197" spans="7:7" x14ac:dyDescent="0.25">
      <c r="G197" s="34"/>
    </row>
    <row r="198" spans="7:7" x14ac:dyDescent="0.25">
      <c r="G198" s="34"/>
    </row>
    <row r="199" spans="7:7" x14ac:dyDescent="0.25">
      <c r="G199" s="34"/>
    </row>
    <row r="200" spans="7:7" x14ac:dyDescent="0.25">
      <c r="G200" s="34"/>
    </row>
    <row r="201" spans="7:7" x14ac:dyDescent="0.25">
      <c r="G201" s="34"/>
    </row>
    <row r="202" spans="7:7" x14ac:dyDescent="0.25">
      <c r="G202" s="34"/>
    </row>
    <row r="203" spans="7:7" x14ac:dyDescent="0.25">
      <c r="G203" s="34"/>
    </row>
    <row r="204" spans="7:7" x14ac:dyDescent="0.25">
      <c r="G204" s="34"/>
    </row>
    <row r="205" spans="7:7" x14ac:dyDescent="0.25">
      <c r="G205" s="34"/>
    </row>
    <row r="206" spans="7:7" x14ac:dyDescent="0.25">
      <c r="G206" s="34"/>
    </row>
    <row r="207" spans="7:7" x14ac:dyDescent="0.25">
      <c r="G207" s="34"/>
    </row>
    <row r="208" spans="7:7" x14ac:dyDescent="0.25">
      <c r="G208" s="34"/>
    </row>
    <row r="209" spans="7:7" x14ac:dyDescent="0.25">
      <c r="G209" s="34"/>
    </row>
    <row r="210" spans="7:7" x14ac:dyDescent="0.25">
      <c r="G210" s="34"/>
    </row>
    <row r="211" spans="7:7" x14ac:dyDescent="0.25">
      <c r="G211" s="34"/>
    </row>
    <row r="212" spans="7:7" x14ac:dyDescent="0.25">
      <c r="G212" s="34"/>
    </row>
    <row r="213" spans="7:7" x14ac:dyDescent="0.25">
      <c r="G213" s="34"/>
    </row>
    <row r="214" spans="7:7" x14ac:dyDescent="0.25">
      <c r="G214" s="34"/>
    </row>
    <row r="215" spans="7:7" x14ac:dyDescent="0.25">
      <c r="G215" s="34"/>
    </row>
    <row r="216" spans="7:7" x14ac:dyDescent="0.25">
      <c r="G216" s="34"/>
    </row>
    <row r="217" spans="7:7" x14ac:dyDescent="0.25">
      <c r="G217" s="34"/>
    </row>
    <row r="218" spans="7:7" x14ac:dyDescent="0.25">
      <c r="G218" s="34"/>
    </row>
    <row r="219" spans="7:7" x14ac:dyDescent="0.25">
      <c r="G219" s="34"/>
    </row>
    <row r="220" spans="7:7" x14ac:dyDescent="0.25">
      <c r="G220" s="34"/>
    </row>
    <row r="221" spans="7:7" x14ac:dyDescent="0.25">
      <c r="G221" s="34"/>
    </row>
    <row r="222" spans="7:7" x14ac:dyDescent="0.25">
      <c r="G222" s="34"/>
    </row>
    <row r="223" spans="7:7" x14ac:dyDescent="0.25">
      <c r="G223" s="34"/>
    </row>
    <row r="224" spans="7:7" x14ac:dyDescent="0.25">
      <c r="G224" s="34"/>
    </row>
    <row r="225" spans="7:7" x14ac:dyDescent="0.25">
      <c r="G225" s="34"/>
    </row>
    <row r="226" spans="7:7" x14ac:dyDescent="0.25">
      <c r="G226" s="34"/>
    </row>
    <row r="227" spans="7:7" x14ac:dyDescent="0.25">
      <c r="G227" s="34"/>
    </row>
    <row r="228" spans="7:7" x14ac:dyDescent="0.25">
      <c r="G228" s="34"/>
    </row>
    <row r="229" spans="7:7" x14ac:dyDescent="0.25">
      <c r="G229" s="34"/>
    </row>
    <row r="230" spans="7:7" x14ac:dyDescent="0.25">
      <c r="G230" s="34"/>
    </row>
    <row r="231" spans="7:7" x14ac:dyDescent="0.25">
      <c r="G231" s="34"/>
    </row>
    <row r="232" spans="7:7" x14ac:dyDescent="0.25">
      <c r="G232" s="34"/>
    </row>
    <row r="233" spans="7:7" x14ac:dyDescent="0.25">
      <c r="G233" s="34"/>
    </row>
    <row r="234" spans="7:7" x14ac:dyDescent="0.25">
      <c r="G234" s="34"/>
    </row>
    <row r="235" spans="7:7" x14ac:dyDescent="0.25">
      <c r="G235" s="34"/>
    </row>
    <row r="236" spans="7:7" x14ac:dyDescent="0.25">
      <c r="G236" s="34"/>
    </row>
    <row r="237" spans="7:7" x14ac:dyDescent="0.25">
      <c r="G237" s="34"/>
    </row>
    <row r="238" spans="7:7" x14ac:dyDescent="0.25">
      <c r="G238" s="34"/>
    </row>
    <row r="239" spans="7:7" x14ac:dyDescent="0.25">
      <c r="G239" s="34"/>
    </row>
    <row r="240" spans="7:7" x14ac:dyDescent="0.25">
      <c r="G240" s="34"/>
    </row>
    <row r="241" spans="7:7" x14ac:dyDescent="0.25">
      <c r="G241" s="34"/>
    </row>
    <row r="242" spans="7:7" x14ac:dyDescent="0.25">
      <c r="G242" s="34"/>
    </row>
    <row r="243" spans="7:7" x14ac:dyDescent="0.25">
      <c r="G243" s="34"/>
    </row>
    <row r="244" spans="7:7" x14ac:dyDescent="0.25">
      <c r="G244" s="34"/>
    </row>
    <row r="245" spans="7:7" x14ac:dyDescent="0.25">
      <c r="G245" s="34"/>
    </row>
    <row r="246" spans="7:7" x14ac:dyDescent="0.25">
      <c r="G246" s="34"/>
    </row>
    <row r="247" spans="7:7" x14ac:dyDescent="0.25">
      <c r="G247" s="34"/>
    </row>
    <row r="248" spans="7:7" x14ac:dyDescent="0.25">
      <c r="G248" s="34"/>
    </row>
    <row r="249" spans="7:7" x14ac:dyDescent="0.25">
      <c r="G249" s="34"/>
    </row>
    <row r="250" spans="7:7" x14ac:dyDescent="0.25">
      <c r="G250" s="34"/>
    </row>
    <row r="251" spans="7:7" x14ac:dyDescent="0.25">
      <c r="G251" s="34"/>
    </row>
    <row r="252" spans="7:7" x14ac:dyDescent="0.25">
      <c r="G252" s="34"/>
    </row>
    <row r="253" spans="7:7" x14ac:dyDescent="0.25">
      <c r="G253" s="34"/>
    </row>
    <row r="254" spans="7:7" x14ac:dyDescent="0.25">
      <c r="G254" s="34"/>
    </row>
    <row r="255" spans="7:7" x14ac:dyDescent="0.25">
      <c r="G255" s="34"/>
    </row>
    <row r="256" spans="7:7" x14ac:dyDescent="0.25">
      <c r="G256" s="34"/>
    </row>
    <row r="257" spans="7:7" x14ac:dyDescent="0.25">
      <c r="G257" s="34"/>
    </row>
    <row r="258" spans="7:7" x14ac:dyDescent="0.25">
      <c r="G258" s="34"/>
    </row>
    <row r="259" spans="7:7" x14ac:dyDescent="0.25">
      <c r="G259" s="34"/>
    </row>
    <row r="260" spans="7:7" x14ac:dyDescent="0.25">
      <c r="G260" s="34"/>
    </row>
    <row r="261" spans="7:7" x14ac:dyDescent="0.25">
      <c r="G261" s="34"/>
    </row>
    <row r="262" spans="7:7" x14ac:dyDescent="0.25">
      <c r="G262" s="34"/>
    </row>
    <row r="263" spans="7:7" x14ac:dyDescent="0.25">
      <c r="G263" s="34"/>
    </row>
    <row r="264" spans="7:7" x14ac:dyDescent="0.25">
      <c r="G264" s="34"/>
    </row>
    <row r="265" spans="7:7" x14ac:dyDescent="0.25">
      <c r="G265" s="34"/>
    </row>
    <row r="266" spans="7:7" x14ac:dyDescent="0.25">
      <c r="G266" s="34"/>
    </row>
    <row r="267" spans="7:7" x14ac:dyDescent="0.25">
      <c r="G267" s="34"/>
    </row>
    <row r="268" spans="7:7" x14ac:dyDescent="0.25">
      <c r="G268" s="34"/>
    </row>
    <row r="269" spans="7:7" x14ac:dyDescent="0.25">
      <c r="G269" s="34"/>
    </row>
    <row r="270" spans="7:7" x14ac:dyDescent="0.25">
      <c r="G270" s="34"/>
    </row>
    <row r="271" spans="7:7" x14ac:dyDescent="0.25">
      <c r="G271" s="34"/>
    </row>
    <row r="272" spans="7:7" x14ac:dyDescent="0.25">
      <c r="G272" s="34"/>
    </row>
    <row r="273" spans="7:7" x14ac:dyDescent="0.25">
      <c r="G273" s="34"/>
    </row>
    <row r="274" spans="7:7" x14ac:dyDescent="0.25">
      <c r="G274" s="34"/>
    </row>
    <row r="275" spans="7:7" x14ac:dyDescent="0.25">
      <c r="G275" s="34"/>
    </row>
    <row r="276" spans="7:7" x14ac:dyDescent="0.25">
      <c r="G276" s="34"/>
    </row>
    <row r="277" spans="7:7" x14ac:dyDescent="0.25">
      <c r="G277" s="34"/>
    </row>
    <row r="278" spans="7:7" x14ac:dyDescent="0.25">
      <c r="G278" s="34"/>
    </row>
    <row r="279" spans="7:7" x14ac:dyDescent="0.25">
      <c r="G279" s="34"/>
    </row>
    <row r="280" spans="7:7" x14ac:dyDescent="0.25">
      <c r="G280" s="34"/>
    </row>
    <row r="281" spans="7:7" x14ac:dyDescent="0.25">
      <c r="G281" s="34"/>
    </row>
    <row r="282" spans="7:7" x14ac:dyDescent="0.25">
      <c r="G282" s="34"/>
    </row>
    <row r="283" spans="7:7" x14ac:dyDescent="0.25">
      <c r="G283" s="34"/>
    </row>
    <row r="284" spans="7:7" x14ac:dyDescent="0.25">
      <c r="G284" s="34"/>
    </row>
    <row r="285" spans="7:7" x14ac:dyDescent="0.25">
      <c r="G285" s="34"/>
    </row>
    <row r="286" spans="7:7" x14ac:dyDescent="0.25">
      <c r="G286" s="34"/>
    </row>
    <row r="287" spans="7:7" x14ac:dyDescent="0.25">
      <c r="G287" s="34"/>
    </row>
    <row r="288" spans="7:7" x14ac:dyDescent="0.25">
      <c r="G288" s="34"/>
    </row>
    <row r="289" spans="7:7" x14ac:dyDescent="0.25">
      <c r="G289" s="34"/>
    </row>
    <row r="290" spans="7:7" x14ac:dyDescent="0.25">
      <c r="G290" s="34"/>
    </row>
    <row r="291" spans="7:7" x14ac:dyDescent="0.25">
      <c r="G291" s="34"/>
    </row>
    <row r="292" spans="7:7" x14ac:dyDescent="0.25">
      <c r="G292" s="34"/>
    </row>
    <row r="293" spans="7:7" x14ac:dyDescent="0.25">
      <c r="G293" s="34"/>
    </row>
    <row r="294" spans="7:7" x14ac:dyDescent="0.25">
      <c r="G294" s="34"/>
    </row>
    <row r="295" spans="7:7" x14ac:dyDescent="0.25">
      <c r="G295" s="34"/>
    </row>
    <row r="296" spans="7:7" x14ac:dyDescent="0.25">
      <c r="G296" s="34"/>
    </row>
    <row r="297" spans="7:7" x14ac:dyDescent="0.25">
      <c r="G297" s="34"/>
    </row>
    <row r="298" spans="7:7" x14ac:dyDescent="0.25">
      <c r="G298" s="34"/>
    </row>
    <row r="299" spans="7:7" x14ac:dyDescent="0.25">
      <c r="G299" s="34"/>
    </row>
    <row r="300" spans="7:7" x14ac:dyDescent="0.25">
      <c r="G300" s="34"/>
    </row>
    <row r="301" spans="7:7" x14ac:dyDescent="0.25">
      <c r="G301" s="34"/>
    </row>
    <row r="302" spans="7:7" x14ac:dyDescent="0.25">
      <c r="G302" s="34"/>
    </row>
    <row r="303" spans="7:7" x14ac:dyDescent="0.25">
      <c r="G303" s="34"/>
    </row>
    <row r="304" spans="7:7" x14ac:dyDescent="0.25">
      <c r="G304" s="34"/>
    </row>
    <row r="305" spans="7:7" x14ac:dyDescent="0.25">
      <c r="G305" s="34"/>
    </row>
    <row r="306" spans="7:7" x14ac:dyDescent="0.25">
      <c r="G306" s="34"/>
    </row>
    <row r="307" spans="7:7" x14ac:dyDescent="0.25">
      <c r="G307" s="34"/>
    </row>
    <row r="308" spans="7:7" x14ac:dyDescent="0.25">
      <c r="G308" s="34"/>
    </row>
    <row r="309" spans="7:7" x14ac:dyDescent="0.25">
      <c r="G309" s="34"/>
    </row>
    <row r="310" spans="7:7" x14ac:dyDescent="0.25">
      <c r="G310" s="34"/>
    </row>
    <row r="311" spans="7:7" x14ac:dyDescent="0.25">
      <c r="G311" s="34"/>
    </row>
    <row r="312" spans="7:7" x14ac:dyDescent="0.25">
      <c r="G312" s="34"/>
    </row>
    <row r="313" spans="7:7" x14ac:dyDescent="0.25">
      <c r="G313" s="34"/>
    </row>
    <row r="314" spans="7:7" x14ac:dyDescent="0.25">
      <c r="G314" s="34"/>
    </row>
    <row r="315" spans="7:7" x14ac:dyDescent="0.25">
      <c r="G315" s="34"/>
    </row>
    <row r="316" spans="7:7" x14ac:dyDescent="0.25">
      <c r="G316" s="34"/>
    </row>
    <row r="317" spans="7:7" x14ac:dyDescent="0.25">
      <c r="G317" s="34"/>
    </row>
    <row r="318" spans="7:7" x14ac:dyDescent="0.25">
      <c r="G318" s="34"/>
    </row>
    <row r="319" spans="7:7" x14ac:dyDescent="0.25">
      <c r="G319" s="34"/>
    </row>
    <row r="320" spans="7:7" x14ac:dyDescent="0.25">
      <c r="G320" s="34"/>
    </row>
    <row r="321" spans="7:7" x14ac:dyDescent="0.25">
      <c r="G321" s="34"/>
    </row>
    <row r="322" spans="7:7" x14ac:dyDescent="0.25">
      <c r="G322" s="34"/>
    </row>
    <row r="323" spans="7:7" x14ac:dyDescent="0.25">
      <c r="G323" s="34"/>
    </row>
    <row r="324" spans="7:7" x14ac:dyDescent="0.25">
      <c r="G324" s="34"/>
    </row>
    <row r="325" spans="7:7" x14ac:dyDescent="0.25">
      <c r="G325" s="34"/>
    </row>
    <row r="326" spans="7:7" x14ac:dyDescent="0.25">
      <c r="G326" s="34"/>
    </row>
    <row r="327" spans="7:7" x14ac:dyDescent="0.25">
      <c r="G327" s="34"/>
    </row>
    <row r="328" spans="7:7" x14ac:dyDescent="0.25">
      <c r="G328" s="34"/>
    </row>
    <row r="329" spans="7:7" x14ac:dyDescent="0.25">
      <c r="G329" s="34"/>
    </row>
    <row r="330" spans="7:7" x14ac:dyDescent="0.25">
      <c r="G330" s="34"/>
    </row>
    <row r="331" spans="7:7" x14ac:dyDescent="0.25">
      <c r="G331" s="34"/>
    </row>
    <row r="332" spans="7:7" x14ac:dyDescent="0.25">
      <c r="G332" s="34"/>
    </row>
    <row r="333" spans="7:7" x14ac:dyDescent="0.25">
      <c r="G333" s="34"/>
    </row>
    <row r="334" spans="7:7" x14ac:dyDescent="0.25">
      <c r="G334" s="34"/>
    </row>
    <row r="335" spans="7:7" x14ac:dyDescent="0.25">
      <c r="G335" s="34"/>
    </row>
    <row r="336" spans="7:7" x14ac:dyDescent="0.25">
      <c r="G336" s="34"/>
    </row>
    <row r="337" spans="7:7" x14ac:dyDescent="0.25">
      <c r="G337" s="34"/>
    </row>
    <row r="338" spans="7:7" x14ac:dyDescent="0.25">
      <c r="G338" s="34"/>
    </row>
    <row r="339" spans="7:7" x14ac:dyDescent="0.25">
      <c r="G339" s="34"/>
    </row>
    <row r="340" spans="7:7" x14ac:dyDescent="0.25">
      <c r="G340" s="34"/>
    </row>
    <row r="341" spans="7:7" x14ac:dyDescent="0.25">
      <c r="G341" s="34"/>
    </row>
    <row r="342" spans="7:7" x14ac:dyDescent="0.25">
      <c r="G342" s="34"/>
    </row>
    <row r="343" spans="7:7" x14ac:dyDescent="0.25">
      <c r="G343" s="34"/>
    </row>
    <row r="344" spans="7:7" x14ac:dyDescent="0.25">
      <c r="G344" s="34"/>
    </row>
    <row r="345" spans="7:7" x14ac:dyDescent="0.25">
      <c r="G345" s="34"/>
    </row>
    <row r="346" spans="7:7" x14ac:dyDescent="0.25">
      <c r="G346" s="34"/>
    </row>
    <row r="347" spans="7:7" x14ac:dyDescent="0.25">
      <c r="G347" s="34"/>
    </row>
    <row r="348" spans="7:7" x14ac:dyDescent="0.25">
      <c r="G348" s="34"/>
    </row>
    <row r="349" spans="7:7" x14ac:dyDescent="0.25">
      <c r="G349" s="34"/>
    </row>
    <row r="350" spans="7:7" x14ac:dyDescent="0.25">
      <c r="G350" s="34"/>
    </row>
    <row r="351" spans="7:7" x14ac:dyDescent="0.25">
      <c r="G351" s="34"/>
    </row>
    <row r="352" spans="7:7" x14ac:dyDescent="0.25">
      <c r="G352" s="34"/>
    </row>
    <row r="353" spans="7:7" x14ac:dyDescent="0.25">
      <c r="G353" s="34"/>
    </row>
    <row r="354" spans="7:7" x14ac:dyDescent="0.25">
      <c r="G354" s="34"/>
    </row>
    <row r="355" spans="7:7" x14ac:dyDescent="0.25">
      <c r="G355" s="34"/>
    </row>
    <row r="356" spans="7:7" x14ac:dyDescent="0.25">
      <c r="G356" s="34"/>
    </row>
    <row r="357" spans="7:7" x14ac:dyDescent="0.25">
      <c r="G357" s="34"/>
    </row>
    <row r="358" spans="7:7" x14ac:dyDescent="0.25">
      <c r="G358" s="34"/>
    </row>
    <row r="359" spans="7:7" x14ac:dyDescent="0.25">
      <c r="G359" s="34"/>
    </row>
    <row r="360" spans="7:7" x14ac:dyDescent="0.25">
      <c r="G360" s="34"/>
    </row>
    <row r="361" spans="7:7" x14ac:dyDescent="0.25">
      <c r="G361" s="34"/>
    </row>
    <row r="362" spans="7:7" x14ac:dyDescent="0.25">
      <c r="G362" s="34"/>
    </row>
    <row r="363" spans="7:7" x14ac:dyDescent="0.25">
      <c r="G363" s="34"/>
    </row>
    <row r="364" spans="7:7" x14ac:dyDescent="0.25">
      <c r="G364" s="34"/>
    </row>
    <row r="365" spans="7:7" x14ac:dyDescent="0.25">
      <c r="G365" s="34"/>
    </row>
    <row r="366" spans="7:7" x14ac:dyDescent="0.25">
      <c r="G366" s="34"/>
    </row>
    <row r="367" spans="7:7" x14ac:dyDescent="0.25">
      <c r="G367" s="34"/>
    </row>
    <row r="368" spans="7:7" x14ac:dyDescent="0.25">
      <c r="G368" s="34"/>
    </row>
    <row r="369" spans="7:7" x14ac:dyDescent="0.25">
      <c r="G369" s="34"/>
    </row>
    <row r="370" spans="7:7" x14ac:dyDescent="0.25">
      <c r="G370" s="34"/>
    </row>
    <row r="371" spans="7:7" x14ac:dyDescent="0.25">
      <c r="G371" s="34"/>
    </row>
    <row r="372" spans="7:7" x14ac:dyDescent="0.25">
      <c r="G372" s="34"/>
    </row>
    <row r="373" spans="7:7" x14ac:dyDescent="0.25">
      <c r="G373" s="34"/>
    </row>
    <row r="374" spans="7:7" x14ac:dyDescent="0.25">
      <c r="G374" s="34"/>
    </row>
    <row r="375" spans="7:7" x14ac:dyDescent="0.25">
      <c r="G375" s="34"/>
    </row>
    <row r="376" spans="7:7" x14ac:dyDescent="0.25">
      <c r="G376" s="34"/>
    </row>
    <row r="377" spans="7:7" x14ac:dyDescent="0.25">
      <c r="G377" s="34"/>
    </row>
    <row r="378" spans="7:7" x14ac:dyDescent="0.25">
      <c r="G378" s="34"/>
    </row>
    <row r="379" spans="7:7" x14ac:dyDescent="0.25">
      <c r="G379" s="34"/>
    </row>
    <row r="380" spans="7:7" x14ac:dyDescent="0.25">
      <c r="G380" s="34"/>
    </row>
    <row r="381" spans="7:7" x14ac:dyDescent="0.25">
      <c r="G381" s="34"/>
    </row>
    <row r="382" spans="7:7" x14ac:dyDescent="0.25">
      <c r="G382" s="34"/>
    </row>
    <row r="383" spans="7:7" x14ac:dyDescent="0.25">
      <c r="G383" s="34"/>
    </row>
    <row r="384" spans="7:7" x14ac:dyDescent="0.25">
      <c r="G384" s="34"/>
    </row>
    <row r="385" spans="7:7" x14ac:dyDescent="0.25">
      <c r="G385" s="34"/>
    </row>
    <row r="386" spans="7:7" x14ac:dyDescent="0.25">
      <c r="G386" s="34"/>
    </row>
    <row r="387" spans="7:7" x14ac:dyDescent="0.25">
      <c r="G387" s="34"/>
    </row>
    <row r="388" spans="7:7" x14ac:dyDescent="0.25">
      <c r="G388" s="34"/>
    </row>
    <row r="389" spans="7:7" x14ac:dyDescent="0.25">
      <c r="G389" s="34"/>
    </row>
    <row r="390" spans="7:7" x14ac:dyDescent="0.25">
      <c r="G390" s="34"/>
    </row>
    <row r="391" spans="7:7" x14ac:dyDescent="0.25">
      <c r="G391" s="34"/>
    </row>
    <row r="392" spans="7:7" x14ac:dyDescent="0.25">
      <c r="G392" s="34"/>
    </row>
    <row r="393" spans="7:7" x14ac:dyDescent="0.25">
      <c r="G393" s="34"/>
    </row>
    <row r="394" spans="7:7" x14ac:dyDescent="0.25">
      <c r="G394" s="34"/>
    </row>
    <row r="395" spans="7:7" x14ac:dyDescent="0.25">
      <c r="G395" s="34"/>
    </row>
    <row r="396" spans="7:7" x14ac:dyDescent="0.25">
      <c r="G396" s="34"/>
    </row>
    <row r="397" spans="7:7" x14ac:dyDescent="0.25">
      <c r="G397" s="34"/>
    </row>
    <row r="398" spans="7:7" x14ac:dyDescent="0.25">
      <c r="G398" s="34"/>
    </row>
    <row r="399" spans="7:7" x14ac:dyDescent="0.25">
      <c r="G399" s="34"/>
    </row>
    <row r="400" spans="7:7" x14ac:dyDescent="0.25">
      <c r="G400" s="34"/>
    </row>
    <row r="401" spans="7:7" x14ac:dyDescent="0.25">
      <c r="G401" s="34"/>
    </row>
    <row r="402" spans="7:7" x14ac:dyDescent="0.25">
      <c r="G402" s="34"/>
    </row>
    <row r="403" spans="7:7" x14ac:dyDescent="0.25">
      <c r="G403" s="34"/>
    </row>
    <row r="404" spans="7:7" x14ac:dyDescent="0.25">
      <c r="G404" s="34"/>
    </row>
    <row r="405" spans="7:7" x14ac:dyDescent="0.25">
      <c r="G405" s="34"/>
    </row>
    <row r="406" spans="7:7" x14ac:dyDescent="0.25">
      <c r="G406" s="34"/>
    </row>
    <row r="407" spans="7:7" x14ac:dyDescent="0.25">
      <c r="G407" s="34"/>
    </row>
    <row r="408" spans="7:7" x14ac:dyDescent="0.25">
      <c r="G408" s="34"/>
    </row>
    <row r="409" spans="7:7" x14ac:dyDescent="0.25">
      <c r="G409" s="34"/>
    </row>
    <row r="410" spans="7:7" x14ac:dyDescent="0.25">
      <c r="G410" s="34"/>
    </row>
    <row r="411" spans="7:7" x14ac:dyDescent="0.25">
      <c r="G411" s="34"/>
    </row>
  </sheetData>
  <sortState ref="I11:J2465">
    <sortCondition ref="I11"/>
  </sortState>
  <mergeCells count="6">
    <mergeCell ref="G8:G9"/>
    <mergeCell ref="B8:B9"/>
    <mergeCell ref="C8:C9"/>
    <mergeCell ref="D8:D9"/>
    <mergeCell ref="F8:F9"/>
    <mergeCell ref="E8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B1:I30"/>
  <sheetViews>
    <sheetView showGridLines="0" topLeftCell="B1" workbookViewId="0">
      <selection activeCell="I42" sqref="I42"/>
    </sheetView>
  </sheetViews>
  <sheetFormatPr defaultRowHeight="15" x14ac:dyDescent="0.25"/>
  <cols>
    <col min="4" max="4" width="14.42578125" customWidth="1"/>
    <col min="5" max="5" width="13.42578125" customWidth="1"/>
    <col min="6" max="6" width="20.42578125" customWidth="1"/>
    <col min="7" max="7" width="46.85546875" customWidth="1"/>
    <col min="8" max="8" width="40.140625" customWidth="1"/>
    <col min="9" max="9" width="75.28515625" customWidth="1"/>
  </cols>
  <sheetData>
    <row r="1" spans="2:9" ht="16.5" customHeight="1" x14ac:dyDescent="0.25">
      <c r="B1" s="10" t="s">
        <v>9</v>
      </c>
    </row>
    <row r="2" spans="2:9" x14ac:dyDescent="0.25">
      <c r="B2" s="25" t="s">
        <v>118</v>
      </c>
    </row>
    <row r="4" spans="2:9" ht="18" customHeight="1" x14ac:dyDescent="0.25">
      <c r="D4" s="230" t="s">
        <v>125</v>
      </c>
      <c r="E4" s="230"/>
      <c r="F4" s="230"/>
      <c r="G4" s="230"/>
      <c r="H4" s="230"/>
      <c r="I4" s="230"/>
    </row>
    <row r="5" spans="2:9" ht="18" customHeight="1" x14ac:dyDescent="0.25">
      <c r="D5" s="67"/>
      <c r="E5" s="67"/>
      <c r="F5" s="67"/>
      <c r="G5" s="67"/>
      <c r="H5" s="67"/>
      <c r="I5" s="67"/>
    </row>
    <row r="6" spans="2:9" ht="18" customHeight="1" x14ac:dyDescent="0.25">
      <c r="D6" s="67"/>
      <c r="E6" s="67"/>
      <c r="F6" s="67"/>
      <c r="G6" s="67"/>
      <c r="H6" s="67"/>
      <c r="I6" s="67"/>
    </row>
    <row r="7" spans="2:9" ht="18" customHeight="1" x14ac:dyDescent="0.25">
      <c r="D7" s="67"/>
      <c r="E7" s="67"/>
      <c r="F7" s="67"/>
      <c r="G7" s="67"/>
      <c r="H7" s="67"/>
      <c r="I7" s="67"/>
    </row>
    <row r="8" spans="2:9" ht="18" customHeight="1" x14ac:dyDescent="0.25">
      <c r="D8" s="67"/>
      <c r="E8" s="67"/>
      <c r="F8" s="67"/>
      <c r="G8" s="67"/>
      <c r="H8" s="67"/>
      <c r="I8" s="67"/>
    </row>
    <row r="9" spans="2:9" ht="18" customHeight="1" x14ac:dyDescent="0.25">
      <c r="D9" s="67"/>
      <c r="E9" s="67"/>
      <c r="F9" s="67"/>
      <c r="G9" s="67"/>
      <c r="H9" s="67"/>
      <c r="I9" s="67"/>
    </row>
    <row r="10" spans="2:9" ht="18" customHeight="1" x14ac:dyDescent="0.25">
      <c r="D10" s="67"/>
      <c r="E10" s="67"/>
      <c r="F10" s="67"/>
      <c r="G10" s="67"/>
      <c r="H10" s="67"/>
      <c r="I10" s="67"/>
    </row>
    <row r="11" spans="2:9" ht="18" customHeight="1" x14ac:dyDescent="0.25">
      <c r="D11" s="67"/>
      <c r="E11" s="67"/>
      <c r="F11" s="67"/>
      <c r="G11" s="67"/>
      <c r="H11" s="67"/>
      <c r="I11" s="67"/>
    </row>
    <row r="12" spans="2:9" ht="18" customHeight="1" x14ac:dyDescent="0.25">
      <c r="D12" s="67"/>
      <c r="E12" s="67"/>
      <c r="F12" s="67"/>
      <c r="G12" s="67"/>
      <c r="H12" s="67"/>
      <c r="I12" s="67"/>
    </row>
    <row r="13" spans="2:9" ht="18" customHeight="1" x14ac:dyDescent="0.25">
      <c r="D13" s="67"/>
      <c r="E13" s="67"/>
      <c r="F13" s="67"/>
      <c r="G13" s="67"/>
      <c r="H13" s="67"/>
      <c r="I13" s="67"/>
    </row>
    <row r="14" spans="2:9" ht="18" customHeight="1" x14ac:dyDescent="0.25">
      <c r="D14" s="67"/>
      <c r="E14" s="67"/>
      <c r="F14" s="67"/>
      <c r="G14" s="67"/>
      <c r="H14" s="67"/>
      <c r="I14" s="67"/>
    </row>
    <row r="15" spans="2:9" ht="15.75" customHeight="1" x14ac:dyDescent="0.25">
      <c r="D15" s="1"/>
    </row>
    <row r="16" spans="2:9" ht="21.75" customHeight="1" x14ac:dyDescent="0.25">
      <c r="D16" s="228" t="s">
        <v>116</v>
      </c>
      <c r="E16" s="228"/>
      <c r="F16" s="228"/>
      <c r="G16" s="228"/>
      <c r="H16" s="228"/>
      <c r="I16" s="228"/>
    </row>
    <row r="17" spans="4:9" ht="39" customHeight="1" x14ac:dyDescent="0.25">
      <c r="D17" s="229" t="s">
        <v>117</v>
      </c>
      <c r="E17" s="229"/>
      <c r="F17" s="229"/>
      <c r="G17" s="229"/>
      <c r="H17" s="229"/>
      <c r="I17" s="229"/>
    </row>
    <row r="20" spans="4:9" x14ac:dyDescent="0.25">
      <c r="D20" s="66" t="s">
        <v>111</v>
      </c>
      <c r="E20" s="66" t="s">
        <v>87</v>
      </c>
      <c r="F20" s="66" t="s">
        <v>88</v>
      </c>
      <c r="G20" s="66" t="s">
        <v>95</v>
      </c>
      <c r="H20" s="66" t="s">
        <v>89</v>
      </c>
      <c r="I20" s="66" t="s">
        <v>70</v>
      </c>
    </row>
    <row r="21" spans="4:9" ht="27.75" customHeight="1" x14ac:dyDescent="0.25">
      <c r="D21" s="65" t="s">
        <v>38</v>
      </c>
      <c r="E21" s="62" t="s">
        <v>90</v>
      </c>
      <c r="F21" s="62" t="s">
        <v>94</v>
      </c>
      <c r="G21" s="62"/>
      <c r="H21" s="62" t="s">
        <v>93</v>
      </c>
      <c r="I21" s="226" t="s">
        <v>128</v>
      </c>
    </row>
    <row r="22" spans="4:9" ht="18" customHeight="1" x14ac:dyDescent="0.25">
      <c r="D22" s="51" t="s">
        <v>114</v>
      </c>
      <c r="E22" s="52" t="s">
        <v>106</v>
      </c>
      <c r="F22" s="52" t="s">
        <v>91</v>
      </c>
      <c r="G22" s="52" t="s">
        <v>169</v>
      </c>
      <c r="H22" s="52" t="s">
        <v>92</v>
      </c>
      <c r="I22" s="227"/>
    </row>
    <row r="23" spans="4:9" ht="18" customHeight="1" x14ac:dyDescent="0.25">
      <c r="D23" s="65" t="s">
        <v>115</v>
      </c>
      <c r="E23" s="62" t="s">
        <v>99</v>
      </c>
      <c r="F23" s="62" t="s">
        <v>97</v>
      </c>
      <c r="G23" s="62" t="s">
        <v>98</v>
      </c>
      <c r="H23" s="62" t="s">
        <v>112</v>
      </c>
      <c r="I23" s="63"/>
    </row>
    <row r="24" spans="4:9" ht="16.5" customHeight="1" x14ac:dyDescent="0.25">
      <c r="D24" s="65" t="s">
        <v>104</v>
      </c>
      <c r="E24" s="62" t="s">
        <v>99</v>
      </c>
      <c r="F24" s="62" t="s">
        <v>97</v>
      </c>
      <c r="G24" s="62" t="s">
        <v>98</v>
      </c>
      <c r="H24" s="62" t="s">
        <v>112</v>
      </c>
      <c r="I24" s="63"/>
    </row>
    <row r="25" spans="4:9" ht="27.75" customHeight="1" x14ac:dyDescent="0.25">
      <c r="D25" s="65" t="s">
        <v>96</v>
      </c>
      <c r="E25" s="62" t="s">
        <v>99</v>
      </c>
      <c r="F25" s="62" t="s">
        <v>97</v>
      </c>
      <c r="G25" s="64" t="s">
        <v>100</v>
      </c>
      <c r="H25" s="62" t="s">
        <v>101</v>
      </c>
      <c r="I25" s="63"/>
    </row>
    <row r="26" spans="4:9" ht="18.75" customHeight="1" x14ac:dyDescent="0.25">
      <c r="D26" s="65" t="s">
        <v>107</v>
      </c>
      <c r="E26" s="62" t="s">
        <v>99</v>
      </c>
      <c r="F26" s="62" t="s">
        <v>109</v>
      </c>
      <c r="G26" s="62" t="s">
        <v>98</v>
      </c>
      <c r="H26" s="62" t="s">
        <v>113</v>
      </c>
      <c r="I26" s="63"/>
    </row>
    <row r="27" spans="4:9" ht="18" customHeight="1" x14ac:dyDescent="0.25">
      <c r="D27" s="65" t="s">
        <v>108</v>
      </c>
      <c r="E27" s="62" t="s">
        <v>99</v>
      </c>
      <c r="F27" s="62" t="s">
        <v>109</v>
      </c>
      <c r="G27" s="62" t="s">
        <v>98</v>
      </c>
      <c r="H27" s="62" t="s">
        <v>113</v>
      </c>
      <c r="I27" s="63"/>
    </row>
    <row r="28" spans="4:9" ht="17.25" customHeight="1" x14ac:dyDescent="0.25">
      <c r="D28" s="65" t="s">
        <v>102</v>
      </c>
      <c r="E28" s="62" t="s">
        <v>105</v>
      </c>
      <c r="F28" s="62" t="s">
        <v>97</v>
      </c>
      <c r="G28" s="62" t="s">
        <v>110</v>
      </c>
      <c r="H28" s="62" t="s">
        <v>112</v>
      </c>
      <c r="I28" s="63"/>
    </row>
    <row r="29" spans="4:9" ht="17.25" customHeight="1" x14ac:dyDescent="0.25">
      <c r="D29" s="51" t="s">
        <v>103</v>
      </c>
      <c r="E29" s="52" t="s">
        <v>105</v>
      </c>
      <c r="F29" s="52" t="s">
        <v>97</v>
      </c>
      <c r="G29" s="52" t="s">
        <v>110</v>
      </c>
      <c r="H29" s="52" t="s">
        <v>113</v>
      </c>
      <c r="I29" s="61"/>
    </row>
    <row r="30" spans="4:9" x14ac:dyDescent="0.25">
      <c r="D30" s="24"/>
      <c r="E30" s="24"/>
      <c r="F30" s="24"/>
      <c r="G30" s="24"/>
      <c r="H30" s="24"/>
      <c r="I30" s="24"/>
    </row>
  </sheetData>
  <mergeCells count="4">
    <mergeCell ref="I21:I22"/>
    <mergeCell ref="D16:I16"/>
    <mergeCell ref="D17:I17"/>
    <mergeCell ref="D4:I4"/>
  </mergeCells>
  <pageMargins left="0.25" right="0.25" top="0.75" bottom="0.75" header="0.3" footer="0.3"/>
  <pageSetup paperSize="9" scale="6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C000"/>
    <pageSetUpPr fitToPage="1"/>
  </sheetPr>
  <dimension ref="A1:Z46"/>
  <sheetViews>
    <sheetView showGridLines="0" workbookViewId="0">
      <selection activeCell="E30" sqref="E30"/>
    </sheetView>
  </sheetViews>
  <sheetFormatPr defaultRowHeight="15" x14ac:dyDescent="0.25"/>
  <cols>
    <col min="2" max="2" width="43.5703125" customWidth="1"/>
    <col min="3" max="3" width="12.85546875" customWidth="1"/>
    <col min="4" max="5" width="11.5703125" customWidth="1"/>
    <col min="6" max="6" width="4.7109375" customWidth="1"/>
    <col min="7" max="7" width="3.85546875" customWidth="1"/>
    <col min="8" max="8" width="12.7109375" customWidth="1"/>
    <col min="9" max="9" width="15.28515625" customWidth="1"/>
    <col min="10" max="10" width="12.140625" customWidth="1"/>
    <col min="11" max="11" width="15" customWidth="1"/>
    <col min="12" max="12" width="17.5703125" bestFit="1" customWidth="1"/>
    <col min="13" max="13" width="14.5703125" bestFit="1" customWidth="1"/>
    <col min="14" max="14" width="35.7109375" customWidth="1"/>
    <col min="15" max="15" width="17.5703125" customWidth="1"/>
    <col min="17" max="17" width="19.5703125" bestFit="1" customWidth="1"/>
    <col min="18" max="18" width="18" customWidth="1"/>
    <col min="20" max="20" width="15.28515625" bestFit="1" customWidth="1"/>
    <col min="25" max="25" width="12.42578125" bestFit="1" customWidth="1"/>
  </cols>
  <sheetData>
    <row r="1" spans="1:25" ht="18" customHeight="1" x14ac:dyDescent="0.25">
      <c r="A1" s="10" t="s">
        <v>9</v>
      </c>
    </row>
    <row r="2" spans="1:25" x14ac:dyDescent="0.25">
      <c r="A2" s="1" t="s">
        <v>47</v>
      </c>
    </row>
    <row r="3" spans="1:25" x14ac:dyDescent="0.25">
      <c r="A3" s="25" t="s">
        <v>186</v>
      </c>
    </row>
    <row r="6" spans="1:25" ht="15.75" x14ac:dyDescent="0.25">
      <c r="B6" s="130" t="s">
        <v>183</v>
      </c>
      <c r="C6" s="131"/>
    </row>
    <row r="7" spans="1:25" ht="15.75" customHeight="1" x14ac:dyDescent="0.25">
      <c r="B7" s="127"/>
    </row>
    <row r="8" spans="1:25" ht="15.75" thickBot="1" x14ac:dyDescent="0.3">
      <c r="B8" s="147" t="s">
        <v>11</v>
      </c>
      <c r="C8" s="147" t="s">
        <v>21</v>
      </c>
      <c r="W8" s="1"/>
    </row>
    <row r="9" spans="1:25" ht="17.45" customHeight="1" x14ac:dyDescent="0.25">
      <c r="B9" s="148" t="s">
        <v>63</v>
      </c>
      <c r="C9" s="54">
        <f>'Re e Rd'!E17</f>
        <v>0.15795394636467816</v>
      </c>
      <c r="W9" s="9"/>
    </row>
    <row r="10" spans="1:25" ht="17.45" customHeight="1" x14ac:dyDescent="0.25">
      <c r="B10" s="148" t="s">
        <v>64</v>
      </c>
      <c r="C10" s="54">
        <f>'Re e Rd'!E27</f>
        <v>0.12156839569161</v>
      </c>
      <c r="W10" s="9"/>
      <c r="X10" s="9"/>
    </row>
    <row r="11" spans="1:25" ht="17.45" customHeight="1" x14ac:dyDescent="0.25">
      <c r="B11" s="149" t="s">
        <v>20</v>
      </c>
      <c r="C11" s="54">
        <f>'Estrutura de capital'!D14</f>
        <v>0.67257430937778939</v>
      </c>
    </row>
    <row r="12" spans="1:25" ht="17.45" customHeight="1" x14ac:dyDescent="0.25">
      <c r="B12" s="149" t="s">
        <v>19</v>
      </c>
      <c r="C12" s="54">
        <f>'Estrutura de capital'!D15</f>
        <v>0.32742569062221066</v>
      </c>
      <c r="W12" s="1"/>
    </row>
    <row r="13" spans="1:25" ht="17.45" customHeight="1" thickBot="1" x14ac:dyDescent="0.3">
      <c r="B13" s="147" t="s">
        <v>23</v>
      </c>
      <c r="C13" s="147" t="s">
        <v>21</v>
      </c>
      <c r="W13" s="2"/>
      <c r="Y13" s="2"/>
    </row>
    <row r="14" spans="1:25" ht="17.45" customHeight="1" x14ac:dyDescent="0.25">
      <c r="B14" s="53" t="s">
        <v>184</v>
      </c>
      <c r="C14" s="18">
        <f>C9*C11+C10*C12</f>
        <v>0.14604038230687938</v>
      </c>
      <c r="W14" s="9"/>
      <c r="X14" s="9"/>
    </row>
    <row r="15" spans="1:25" ht="17.45" customHeight="1" x14ac:dyDescent="0.25">
      <c r="B15" s="149" t="s">
        <v>22</v>
      </c>
      <c r="C15" s="150">
        <f>Dados!P10</f>
        <v>6.1698939973862332E-2</v>
      </c>
      <c r="W15" s="9"/>
      <c r="X15" s="9"/>
    </row>
    <row r="16" spans="1:25" ht="17.45" customHeight="1" x14ac:dyDescent="0.25">
      <c r="B16" s="20" t="s">
        <v>185</v>
      </c>
      <c r="C16" s="21">
        <f>(1+C14)/(1+C15)-1</f>
        <v>7.9440073977179892E-2</v>
      </c>
    </row>
    <row r="17" spans="15:26" x14ac:dyDescent="0.25">
      <c r="Y17" s="9"/>
      <c r="Z17" s="9"/>
    </row>
    <row r="18" spans="15:26" ht="17.100000000000001" customHeight="1" x14ac:dyDescent="0.25">
      <c r="Y18" s="9"/>
    </row>
    <row r="19" spans="15:26" ht="17.100000000000001" customHeight="1" x14ac:dyDescent="0.25">
      <c r="W19" s="9"/>
    </row>
    <row r="20" spans="15:26" ht="17.100000000000001" customHeight="1" x14ac:dyDescent="0.25"/>
    <row r="21" spans="15:26" x14ac:dyDescent="0.25">
      <c r="O21" s="137"/>
      <c r="Y21" s="9"/>
      <c r="Z21" s="8"/>
    </row>
    <row r="22" spans="15:26" x14ac:dyDescent="0.25">
      <c r="O22" s="137"/>
      <c r="Q22" s="8"/>
    </row>
    <row r="23" spans="15:26" x14ac:dyDescent="0.25">
      <c r="O23" s="138"/>
      <c r="W23" s="2"/>
      <c r="X23" s="9"/>
    </row>
    <row r="24" spans="15:26" ht="15.75" customHeight="1" x14ac:dyDescent="0.25">
      <c r="O24" s="8"/>
      <c r="Q24" s="70"/>
      <c r="W24" s="2"/>
      <c r="Y24" s="9"/>
    </row>
    <row r="25" spans="15:26" x14ac:dyDescent="0.25">
      <c r="Q25" s="70"/>
      <c r="R25" s="69"/>
      <c r="T25" s="2"/>
      <c r="W25" s="2"/>
      <c r="Y25" s="9"/>
    </row>
    <row r="26" spans="15:26" ht="17.25" customHeight="1" x14ac:dyDescent="0.25">
      <c r="Q26" s="70"/>
      <c r="R26" s="18"/>
      <c r="T26" s="69"/>
    </row>
    <row r="27" spans="15:26" ht="17.25" customHeight="1" x14ac:dyDescent="0.25"/>
    <row r="28" spans="15:26" ht="17.25" customHeight="1" x14ac:dyDescent="0.25">
      <c r="O28" s="69"/>
      <c r="R28" s="18"/>
    </row>
    <row r="29" spans="15:26" ht="17.25" customHeight="1" x14ac:dyDescent="0.25"/>
    <row r="30" spans="15:26" ht="17.25" customHeight="1" x14ac:dyDescent="0.25"/>
    <row r="31" spans="15:26" ht="17.25" customHeight="1" x14ac:dyDescent="0.25"/>
    <row r="32" spans="15:26" ht="17.25" customHeight="1" x14ac:dyDescent="0.25">
      <c r="R32" s="19"/>
    </row>
    <row r="33" spans="17:19" ht="15.75" customHeight="1" x14ac:dyDescent="0.25">
      <c r="Q33" s="2"/>
      <c r="S33" s="9"/>
    </row>
    <row r="34" spans="17:19" ht="17.25" customHeight="1" x14ac:dyDescent="0.25">
      <c r="Q34" s="2"/>
      <c r="S34" s="9"/>
    </row>
    <row r="35" spans="17:19" ht="17.25" customHeight="1" x14ac:dyDescent="0.25">
      <c r="Q35" s="9"/>
      <c r="R35" s="9"/>
    </row>
    <row r="36" spans="17:19" ht="17.25" customHeight="1" x14ac:dyDescent="0.25">
      <c r="R36" s="9"/>
    </row>
    <row r="37" spans="17:19" ht="17.45" customHeight="1" x14ac:dyDescent="0.25"/>
    <row r="38" spans="17:19" ht="17.45" customHeight="1" x14ac:dyDescent="0.25">
      <c r="Q38" s="9"/>
    </row>
    <row r="39" spans="17:19" ht="17.45" customHeight="1" x14ac:dyDescent="0.25">
      <c r="R39" s="9"/>
    </row>
    <row r="40" spans="17:19" ht="17.25" customHeight="1" x14ac:dyDescent="0.25">
      <c r="R40" s="9"/>
    </row>
    <row r="41" spans="17:19" ht="17.25" customHeight="1" x14ac:dyDescent="0.25"/>
    <row r="42" spans="17:19" ht="17.25" customHeight="1" x14ac:dyDescent="0.25"/>
    <row r="43" spans="17:19" ht="17.25" customHeight="1" x14ac:dyDescent="0.25"/>
    <row r="46" spans="17:19" ht="3.75" customHeight="1" x14ac:dyDescent="0.25"/>
  </sheetData>
  <pageMargins left="0.511811024" right="0.511811024" top="0.78740157499999996" bottom="0.78740157499999996" header="0.31496062000000002" footer="0.31496062000000002"/>
  <pageSetup paperSize="9" scale="86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0" tint="-0.34998626667073579"/>
  </sheetPr>
  <dimension ref="B1:E16"/>
  <sheetViews>
    <sheetView showGridLines="0" topLeftCell="B1" workbookViewId="0">
      <selection activeCell="I31" sqref="I31"/>
    </sheetView>
  </sheetViews>
  <sheetFormatPr defaultRowHeight="15" x14ac:dyDescent="0.25"/>
  <cols>
    <col min="3" max="3" width="17.5703125" customWidth="1"/>
  </cols>
  <sheetData>
    <row r="1" spans="2:5" x14ac:dyDescent="0.25">
      <c r="B1" s="10" t="s">
        <v>9</v>
      </c>
    </row>
    <row r="2" spans="2:5" x14ac:dyDescent="0.25">
      <c r="B2" s="1" t="s">
        <v>47</v>
      </c>
    </row>
    <row r="3" spans="2:5" x14ac:dyDescent="0.25">
      <c r="B3" s="25" t="s">
        <v>186</v>
      </c>
    </row>
    <row r="5" spans="2:5" ht="15.75" x14ac:dyDescent="0.25">
      <c r="C5" s="22" t="s">
        <v>8</v>
      </c>
    </row>
    <row r="7" spans="2:5" x14ac:dyDescent="0.25">
      <c r="C7" s="55">
        <v>10940114000</v>
      </c>
      <c r="D7" s="56" t="s">
        <v>3</v>
      </c>
      <c r="E7" s="56"/>
    </row>
    <row r="8" spans="2:5" x14ac:dyDescent="0.25">
      <c r="C8" s="55">
        <v>12894859598.859434</v>
      </c>
      <c r="D8" s="56" t="s">
        <v>4</v>
      </c>
      <c r="E8" s="56"/>
    </row>
    <row r="9" spans="2:5" x14ac:dyDescent="0.25">
      <c r="C9" s="55">
        <v>8563030000</v>
      </c>
      <c r="D9" s="56" t="s">
        <v>5</v>
      </c>
      <c r="E9" s="56"/>
    </row>
    <row r="10" spans="2:5" x14ac:dyDescent="0.25">
      <c r="C10" s="128">
        <f>C7+C8-C9</f>
        <v>15271943598.859436</v>
      </c>
      <c r="D10" s="57" t="s">
        <v>6</v>
      </c>
      <c r="E10" s="56"/>
    </row>
    <row r="11" spans="2:5" x14ac:dyDescent="0.25">
      <c r="C11" s="128">
        <v>5000426680</v>
      </c>
      <c r="D11" s="57" t="s">
        <v>165</v>
      </c>
      <c r="E11" s="56"/>
    </row>
    <row r="12" spans="2:5" x14ac:dyDescent="0.25">
      <c r="C12" s="129">
        <f>C10-C11</f>
        <v>10271516918.859436</v>
      </c>
      <c r="D12" s="57" t="s">
        <v>7</v>
      </c>
      <c r="E12" s="56"/>
    </row>
    <row r="14" spans="2:5" ht="18" customHeight="1" x14ac:dyDescent="0.35">
      <c r="C14" s="3" t="s">
        <v>0</v>
      </c>
      <c r="D14" s="4">
        <f>C12/C10</f>
        <v>0.67257430937778939</v>
      </c>
    </row>
    <row r="15" spans="2:5" ht="18" customHeight="1" x14ac:dyDescent="0.35">
      <c r="C15" s="3" t="s">
        <v>1</v>
      </c>
      <c r="D15" s="4">
        <f>C11/C10</f>
        <v>0.32742569062221066</v>
      </c>
    </row>
    <row r="16" spans="2:5" ht="18" customHeight="1" x14ac:dyDescent="0.25">
      <c r="C16" s="3" t="s">
        <v>2</v>
      </c>
      <c r="D16" s="4">
        <f>C11/C12</f>
        <v>0.48682455760928195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FFB547"/>
    <pageSetUpPr fitToPage="1"/>
  </sheetPr>
  <dimension ref="A1:F39"/>
  <sheetViews>
    <sheetView showGridLines="0" workbookViewId="0">
      <selection activeCell="G17" sqref="G17"/>
    </sheetView>
  </sheetViews>
  <sheetFormatPr defaultRowHeight="15" x14ac:dyDescent="0.25"/>
  <cols>
    <col min="2" max="2" width="24.42578125" customWidth="1"/>
    <col min="4" max="4" width="7.28515625" customWidth="1"/>
    <col min="5" max="5" width="12.5703125" customWidth="1"/>
  </cols>
  <sheetData>
    <row r="1" spans="1:5" x14ac:dyDescent="0.25">
      <c r="A1" s="10" t="s">
        <v>9</v>
      </c>
    </row>
    <row r="2" spans="1:5" x14ac:dyDescent="0.25">
      <c r="A2" s="1" t="s">
        <v>47</v>
      </c>
    </row>
    <row r="3" spans="1:5" x14ac:dyDescent="0.25">
      <c r="A3" s="25" t="s">
        <v>186</v>
      </c>
    </row>
    <row r="6" spans="1:5" ht="15.75" x14ac:dyDescent="0.25">
      <c r="B6" s="22" t="s">
        <v>24</v>
      </c>
    </row>
    <row r="8" spans="1:5" ht="8.25" customHeight="1" x14ac:dyDescent="0.25">
      <c r="B8" s="12"/>
      <c r="C8" s="13"/>
      <c r="D8" s="13"/>
      <c r="E8" s="13"/>
    </row>
    <row r="9" spans="1:5" ht="15.75" thickBot="1" x14ac:dyDescent="0.3">
      <c r="B9" s="193" t="s">
        <v>54</v>
      </c>
      <c r="C9" s="193"/>
      <c r="D9" s="193"/>
      <c r="E9" s="14" t="s">
        <v>12</v>
      </c>
    </row>
    <row r="10" spans="1:5" ht="17.45" customHeight="1" x14ac:dyDescent="0.25">
      <c r="B10" s="194" t="s">
        <v>123</v>
      </c>
      <c r="C10" s="194"/>
      <c r="D10" s="194"/>
      <c r="E10" s="15">
        <f>Beta!B9</f>
        <v>0.87731466215638165</v>
      </c>
    </row>
    <row r="11" spans="1:5" ht="17.45" customHeight="1" x14ac:dyDescent="0.25">
      <c r="B11" s="194" t="s">
        <v>13</v>
      </c>
      <c r="C11" s="194"/>
      <c r="D11" s="194"/>
      <c r="E11" s="16">
        <f>(1+Dados!M10)/(1+E15)*(1+E16)-1</f>
        <v>7.9201257252859536E-2</v>
      </c>
    </row>
    <row r="12" spans="1:5" ht="17.45" customHeight="1" x14ac:dyDescent="0.35">
      <c r="B12" s="197" t="s">
        <v>49</v>
      </c>
      <c r="C12" s="197"/>
      <c r="D12" s="197"/>
      <c r="E12" s="16">
        <f>(1+Dados!F10)/(1+E15)*(1+E16)-1</f>
        <v>0.13968746023291811</v>
      </c>
    </row>
    <row r="13" spans="1:5" ht="17.45" customHeight="1" x14ac:dyDescent="0.25">
      <c r="B13" s="194" t="s">
        <v>14</v>
      </c>
      <c r="C13" s="194"/>
      <c r="D13" s="194"/>
      <c r="E13" s="16">
        <f>E12-E11</f>
        <v>6.0486202980058579E-2</v>
      </c>
    </row>
    <row r="14" spans="1:5" ht="17.45" customHeight="1" x14ac:dyDescent="0.25">
      <c r="B14" s="194" t="s">
        <v>15</v>
      </c>
      <c r="C14" s="194"/>
      <c r="D14" s="194"/>
      <c r="E14" s="16">
        <f>Dados!N10</f>
        <v>2.568725637924622E-2</v>
      </c>
    </row>
    <row r="15" spans="1:5" ht="17.45" customHeight="1" x14ac:dyDescent="0.25">
      <c r="B15" s="197" t="s">
        <v>50</v>
      </c>
      <c r="C15" s="197"/>
      <c r="D15" s="197"/>
      <c r="E15" s="19">
        <f>Dados!O10</f>
        <v>1.7052849038231122E-2</v>
      </c>
    </row>
    <row r="16" spans="1:5" ht="17.45" customHeight="1" x14ac:dyDescent="0.25">
      <c r="B16" s="198" t="s">
        <v>51</v>
      </c>
      <c r="C16" s="198"/>
      <c r="D16" s="198"/>
      <c r="E16" s="21">
        <f>Dados!P10</f>
        <v>6.1698939973862332E-2</v>
      </c>
    </row>
    <row r="17" spans="2:6" ht="18" x14ac:dyDescent="0.35">
      <c r="B17" s="199" t="s">
        <v>52</v>
      </c>
      <c r="C17" s="199"/>
      <c r="D17" s="199"/>
      <c r="E17" s="42">
        <f>E11+E10*E13+E14</f>
        <v>0.15795394636467816</v>
      </c>
    </row>
    <row r="18" spans="2:6" ht="18" x14ac:dyDescent="0.35">
      <c r="B18" s="195" t="s">
        <v>53</v>
      </c>
      <c r="C18" s="195"/>
      <c r="D18" s="195"/>
      <c r="E18" s="43">
        <f>(1+E17)/(1+E16)-1</f>
        <v>9.0661300267649736E-2</v>
      </c>
    </row>
    <row r="19" spans="2:6" ht="27" customHeight="1" x14ac:dyDescent="0.25">
      <c r="B19" s="200" t="s">
        <v>182</v>
      </c>
      <c r="C19" s="200"/>
      <c r="D19" s="200"/>
      <c r="E19" s="200"/>
    </row>
    <row r="21" spans="2:6" ht="15.75" thickBot="1" x14ac:dyDescent="0.3">
      <c r="B21" s="193" t="s">
        <v>55</v>
      </c>
      <c r="C21" s="193"/>
      <c r="D21" s="193"/>
      <c r="E21" s="14" t="s">
        <v>12</v>
      </c>
    </row>
    <row r="22" spans="2:6" x14ac:dyDescent="0.25">
      <c r="B22" s="194" t="s">
        <v>167</v>
      </c>
      <c r="C22" s="194"/>
      <c r="D22" s="194"/>
      <c r="E22" s="16">
        <f>Dados!R10</f>
        <v>0.15480345804988663</v>
      </c>
    </row>
    <row r="23" spans="2:6" x14ac:dyDescent="0.25">
      <c r="B23" s="194" t="s">
        <v>168</v>
      </c>
      <c r="C23" s="194"/>
      <c r="D23" s="194"/>
      <c r="E23" s="16">
        <f>Dados!S10</f>
        <v>8.8333333333333375E-2</v>
      </c>
    </row>
    <row r="24" spans="2:6" x14ac:dyDescent="0.25">
      <c r="B24" s="196" t="s">
        <v>17</v>
      </c>
      <c r="C24" s="196"/>
      <c r="D24" s="196"/>
      <c r="E24" s="17" t="s">
        <v>18</v>
      </c>
    </row>
    <row r="25" spans="2:6" x14ac:dyDescent="0.25">
      <c r="B25" s="196" t="s">
        <v>16</v>
      </c>
      <c r="C25" s="196"/>
      <c r="D25" s="196"/>
      <c r="E25" s="45">
        <v>0.5</v>
      </c>
    </row>
    <row r="26" spans="2:6" x14ac:dyDescent="0.25">
      <c r="B26" s="198" t="s">
        <v>51</v>
      </c>
      <c r="C26" s="198"/>
      <c r="D26" s="198"/>
      <c r="E26" s="21">
        <f>Dados!P10</f>
        <v>6.1698939973862332E-2</v>
      </c>
    </row>
    <row r="27" spans="2:6" ht="18" x14ac:dyDescent="0.35">
      <c r="B27" s="199" t="s">
        <v>56</v>
      </c>
      <c r="C27" s="199"/>
      <c r="D27" s="199"/>
      <c r="E27" s="44">
        <f>AVERAGE(E22:E23)</f>
        <v>0.12156839569161</v>
      </c>
    </row>
    <row r="28" spans="2:6" ht="18" x14ac:dyDescent="0.35">
      <c r="B28" s="195" t="s">
        <v>57</v>
      </c>
      <c r="C28" s="195"/>
      <c r="D28" s="195"/>
      <c r="E28" s="43">
        <f>(1+E27)/(1+E26)-1</f>
        <v>5.6390237819415656E-2</v>
      </c>
    </row>
    <row r="31" spans="2:6" x14ac:dyDescent="0.25">
      <c r="B31" s="192" t="s">
        <v>178</v>
      </c>
      <c r="C31" s="192"/>
      <c r="D31" s="192"/>
      <c r="E31" s="151">
        <f>(1+Dados!U10)/(1+E15)*(1+E16)-1</f>
        <v>8.3503854836715519E-2</v>
      </c>
      <c r="F31" s="27" t="s">
        <v>187</v>
      </c>
    </row>
    <row r="32" spans="2:6" x14ac:dyDescent="0.25">
      <c r="B32" s="25" t="s">
        <v>180</v>
      </c>
      <c r="C32" s="25"/>
      <c r="D32" s="25"/>
      <c r="E32" s="152">
        <f>E31+E14</f>
        <v>0.10919111121596174</v>
      </c>
      <c r="F32" s="31">
        <f>E32/E27-1</f>
        <v>-0.10181334059097458</v>
      </c>
    </row>
    <row r="33" spans="2:6" x14ac:dyDescent="0.25">
      <c r="B33" s="24" t="s">
        <v>179</v>
      </c>
      <c r="C33" s="24"/>
      <c r="D33" s="24"/>
      <c r="E33" s="153">
        <v>1.12E-2</v>
      </c>
      <c r="F33" s="27" t="s">
        <v>187</v>
      </c>
    </row>
    <row r="34" spans="2:6" x14ac:dyDescent="0.25">
      <c r="B34" s="25" t="s">
        <v>181</v>
      </c>
      <c r="C34" s="25"/>
      <c r="D34" s="25"/>
      <c r="E34" s="152">
        <f>E11+E33+E14</f>
        <v>0.11608851363210576</v>
      </c>
      <c r="F34" s="31">
        <f>E34/E27-1</f>
        <v>-4.5076535133402595E-2</v>
      </c>
    </row>
    <row r="35" spans="2:6" x14ac:dyDescent="0.25">
      <c r="B35" s="1"/>
      <c r="C35" s="1"/>
      <c r="D35" s="1"/>
      <c r="E35" s="136"/>
      <c r="F35" s="9"/>
    </row>
    <row r="36" spans="2:6" x14ac:dyDescent="0.25">
      <c r="B36" s="1"/>
      <c r="C36" s="1"/>
      <c r="D36" s="1"/>
      <c r="E36" s="136"/>
      <c r="F36" s="9"/>
    </row>
    <row r="37" spans="2:6" x14ac:dyDescent="0.25">
      <c r="B37" s="1"/>
      <c r="C37" s="1"/>
      <c r="D37" s="1"/>
      <c r="E37" s="136"/>
      <c r="F37" s="9"/>
    </row>
    <row r="39" spans="2:6" ht="18" x14ac:dyDescent="0.35">
      <c r="B39" s="11" t="s">
        <v>10</v>
      </c>
    </row>
  </sheetData>
  <mergeCells count="20">
    <mergeCell ref="B23:D23"/>
    <mergeCell ref="B27:D27"/>
    <mergeCell ref="B28:D28"/>
    <mergeCell ref="B26:D26"/>
    <mergeCell ref="B31:D31"/>
    <mergeCell ref="B9:D9"/>
    <mergeCell ref="B10:D10"/>
    <mergeCell ref="B11:D11"/>
    <mergeCell ref="B13:D13"/>
    <mergeCell ref="B14:D14"/>
    <mergeCell ref="B18:D18"/>
    <mergeCell ref="B24:D24"/>
    <mergeCell ref="B25:D25"/>
    <mergeCell ref="B12:D12"/>
    <mergeCell ref="B15:D15"/>
    <mergeCell ref="B16:D16"/>
    <mergeCell ref="B17:D17"/>
    <mergeCell ref="B19:E19"/>
    <mergeCell ref="B21:D21"/>
    <mergeCell ref="B22:D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FFB547"/>
  </sheetPr>
  <dimension ref="A1:AE179"/>
  <sheetViews>
    <sheetView showGridLines="0" workbookViewId="0">
      <selection activeCell="L46" sqref="L46"/>
    </sheetView>
  </sheetViews>
  <sheetFormatPr defaultRowHeight="15" x14ac:dyDescent="0.25"/>
  <cols>
    <col min="2" max="2" width="12" style="12" customWidth="1"/>
    <col min="3" max="3" width="11.5703125" style="12" customWidth="1"/>
    <col min="4" max="4" width="12.140625" style="12" customWidth="1"/>
    <col min="5" max="5" width="2.42578125" customWidth="1"/>
    <col min="6" max="6" width="11.140625" customWidth="1"/>
    <col min="7" max="7" width="13.140625" customWidth="1"/>
    <col min="8" max="8" width="2.28515625" customWidth="1"/>
    <col min="11" max="11" width="4.42578125" customWidth="1"/>
    <col min="12" max="12" width="10.7109375" customWidth="1"/>
    <col min="13" max="13" width="7.5703125" customWidth="1"/>
    <col min="14" max="14" width="8.7109375" customWidth="1"/>
    <col min="15" max="15" width="3.140625" customWidth="1"/>
    <col min="18" max="18" width="2.140625" customWidth="1"/>
    <col min="19" max="19" width="10.7109375" bestFit="1" customWidth="1"/>
    <col min="22" max="22" width="6.140625" customWidth="1"/>
    <col min="23" max="23" width="16.5703125" customWidth="1"/>
    <col min="24" max="24" width="11.140625" customWidth="1"/>
    <col min="25" max="26" width="9.28515625" bestFit="1" customWidth="1"/>
    <col min="27" max="27" width="10.42578125" bestFit="1" customWidth="1"/>
    <col min="28" max="28" width="13.7109375" customWidth="1"/>
    <col min="29" max="29" width="13" customWidth="1"/>
    <col min="30" max="30" width="9.28515625" bestFit="1" customWidth="1"/>
    <col min="31" max="31" width="13.5703125" customWidth="1"/>
  </cols>
  <sheetData>
    <row r="1" spans="1:31" x14ac:dyDescent="0.25">
      <c r="A1" s="10" t="s">
        <v>9</v>
      </c>
    </row>
    <row r="2" spans="1:31" x14ac:dyDescent="0.25">
      <c r="A2" s="1" t="s">
        <v>47</v>
      </c>
    </row>
    <row r="3" spans="1:31" x14ac:dyDescent="0.25">
      <c r="A3" s="25" t="s">
        <v>188</v>
      </c>
    </row>
    <row r="6" spans="1:31" ht="15.75" x14ac:dyDescent="0.25">
      <c r="B6" s="108" t="s">
        <v>25</v>
      </c>
    </row>
    <row r="8" spans="1:31" ht="31.5" customHeight="1" x14ac:dyDescent="0.25">
      <c r="B8" s="84" t="s">
        <v>124</v>
      </c>
      <c r="C8" s="84" t="s">
        <v>26</v>
      </c>
      <c r="D8" s="84" t="s">
        <v>122</v>
      </c>
    </row>
    <row r="9" spans="1:31" ht="16.5" customHeight="1" x14ac:dyDescent="0.25">
      <c r="B9" s="126">
        <f>(_xlfn.COVARIANCE.P(U14:U163,T14:T163))/VARP(U14:U163)</f>
        <v>0.87731466215638165</v>
      </c>
      <c r="C9" s="58">
        <f>'Estrutura de capital'!D16</f>
        <v>0.48682455760928195</v>
      </c>
      <c r="D9" s="58">
        <f>B9/(1+(1-34%)*C9)</f>
        <v>0.66397628708807577</v>
      </c>
    </row>
    <row r="10" spans="1:31" ht="15" customHeight="1" x14ac:dyDescent="0.25">
      <c r="L10" s="211" t="s">
        <v>161</v>
      </c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:31" ht="9.75" customHeight="1" x14ac:dyDescent="0.25"/>
    <row r="12" spans="1:31" ht="25.5" customHeight="1" x14ac:dyDescent="0.25">
      <c r="B12" s="205" t="s">
        <v>127</v>
      </c>
      <c r="C12" s="207" t="s">
        <v>152</v>
      </c>
      <c r="D12" s="207"/>
      <c r="F12" s="208" t="s">
        <v>153</v>
      </c>
      <c r="G12" s="208"/>
      <c r="I12" s="208" t="s">
        <v>154</v>
      </c>
      <c r="J12" s="208"/>
      <c r="P12" s="208" t="s">
        <v>158</v>
      </c>
      <c r="Q12" s="208"/>
      <c r="S12" s="205" t="s">
        <v>127</v>
      </c>
      <c r="T12" s="208" t="s">
        <v>160</v>
      </c>
      <c r="U12" s="208"/>
    </row>
    <row r="13" spans="1:31" x14ac:dyDescent="0.25">
      <c r="B13" s="206"/>
      <c r="C13" s="84" t="s">
        <v>119</v>
      </c>
      <c r="D13" s="84" t="s">
        <v>126</v>
      </c>
      <c r="E13" s="24"/>
      <c r="F13" s="84" t="s">
        <v>119</v>
      </c>
      <c r="G13" s="84" t="s">
        <v>126</v>
      </c>
      <c r="I13" s="84" t="s">
        <v>119</v>
      </c>
      <c r="J13" s="84" t="s">
        <v>126</v>
      </c>
      <c r="P13" s="84" t="s">
        <v>119</v>
      </c>
      <c r="Q13" s="84" t="s">
        <v>126</v>
      </c>
      <c r="S13" s="206"/>
      <c r="T13" s="84" t="s">
        <v>119</v>
      </c>
      <c r="U13" s="84" t="s">
        <v>126</v>
      </c>
    </row>
    <row r="14" spans="1:31" ht="13.5" customHeight="1" x14ac:dyDescent="0.25">
      <c r="B14" s="109">
        <v>41771</v>
      </c>
      <c r="C14" s="83">
        <f>IFERROR(VLOOKUP(B14,'Cotações Copasa e Ibovespa'!$T$5:$V$166,2,FALSE),"")</f>
        <v>33.55270039700325</v>
      </c>
      <c r="D14" s="83">
        <f>IFERROR(VLOOKUP(B14,'Cotações Copasa e Ibovespa'!$T$5:$V$166,3,FALSE),"")</f>
        <v>53681.618000000002</v>
      </c>
      <c r="E14" s="24"/>
      <c r="S14" s="109">
        <v>41778</v>
      </c>
      <c r="T14" s="73">
        <v>8.4174453836355773E-2</v>
      </c>
      <c r="U14" s="73">
        <v>4.0761705233776958E-3</v>
      </c>
      <c r="W14" s="115" t="s">
        <v>162</v>
      </c>
      <c r="X14" s="60"/>
      <c r="Y14" s="60"/>
      <c r="Z14" s="60"/>
      <c r="AA14" s="60"/>
      <c r="AB14" s="60"/>
      <c r="AC14" s="60"/>
      <c r="AD14" s="60"/>
      <c r="AE14" s="60"/>
    </row>
    <row r="15" spans="1:31" ht="15.75" thickBot="1" x14ac:dyDescent="0.3">
      <c r="B15" s="109">
        <v>41778</v>
      </c>
      <c r="C15" s="83">
        <f>IFERROR(VLOOKUP(B15,'Cotações Copasa e Ibovespa'!$T$5:$V$166,2,FALSE),"")</f>
        <v>36.499253296473881</v>
      </c>
      <c r="D15" s="83">
        <f>IFERROR(VLOOKUP(B15,'Cotações Copasa e Ibovespa'!$T$5:$V$166,3,FALSE),"")</f>
        <v>53900.880000000005</v>
      </c>
      <c r="E15" s="24"/>
      <c r="F15" s="73">
        <f>C15/C14-1</f>
        <v>8.7818651393370528E-2</v>
      </c>
      <c r="G15" s="73">
        <f>D15/D14-1</f>
        <v>4.0844894056659697E-3</v>
      </c>
      <c r="I15" s="73">
        <f>LN(1+F15)</f>
        <v>8.4174453836355773E-2</v>
      </c>
      <c r="J15" s="73">
        <f>LN(1+G15)</f>
        <v>4.0761705233776958E-3</v>
      </c>
      <c r="L15" s="110"/>
      <c r="M15" s="68" t="s">
        <v>119</v>
      </c>
      <c r="N15" s="68" t="s">
        <v>61</v>
      </c>
      <c r="P15" s="34">
        <f>IF(OR(I15&gt;(M$17+M$16*L$21),I15&lt;(M$17-M$16*L$21)),"",I15)</f>
        <v>8.4174453836355773E-2</v>
      </c>
      <c r="Q15" s="34">
        <f>IF(OR(J15&gt;(N$17+N$16*L$21),J15&lt;(N$17-N$16*L$21)),"",J15)</f>
        <v>4.0761705233776958E-3</v>
      </c>
      <c r="S15" s="109">
        <v>41785</v>
      </c>
      <c r="T15" s="73">
        <v>2.6802187578154925E-2</v>
      </c>
      <c r="U15" s="73">
        <v>-2.4677483081707682E-2</v>
      </c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x14ac:dyDescent="0.25">
      <c r="B16" s="109">
        <v>41785</v>
      </c>
      <c r="C16" s="83">
        <f>IFERROR(VLOOKUP(B16,'Cotações Copasa e Ibovespa'!$T$5:$V$166,2,FALSE),"")</f>
        <v>37.490740793923102</v>
      </c>
      <c r="D16" s="83">
        <f>IFERROR(VLOOKUP(B16,'Cotações Copasa e Ibovespa'!$T$5:$V$166,3,FALSE),"")</f>
        <v>52587.02</v>
      </c>
      <c r="E16" s="24"/>
      <c r="F16" s="73">
        <f t="shared" ref="F16:F79" si="0">C16/C15-1</f>
        <v>2.7164596749298608E-2</v>
      </c>
      <c r="G16" s="73">
        <f t="shared" ref="G16:G79" si="1">D16/D15-1</f>
        <v>-2.4375483294521549E-2</v>
      </c>
      <c r="I16" s="73">
        <f t="shared" ref="I16:I79" si="2">LN(1+F16)</f>
        <v>2.6802187578154925E-2</v>
      </c>
      <c r="J16" s="73">
        <f t="shared" ref="J16:J79" si="3">LN(1+G16)</f>
        <v>-2.4677483081707682E-2</v>
      </c>
      <c r="L16" s="111" t="s">
        <v>155</v>
      </c>
      <c r="M16" s="73">
        <f>_xlfn.STDEV.P(I15:I169)</f>
        <v>5.9340055000491644E-2</v>
      </c>
      <c r="N16" s="73">
        <f>_xlfn.STDEV.P(J15:J169)</f>
        <v>2.761661775031464E-2</v>
      </c>
      <c r="P16" s="34">
        <f t="shared" ref="P16:P79" si="4">IF(OR(I16&gt;(M$17+M$16*L$21),I16&lt;(M$17-M$16*L$21)),"",I16)</f>
        <v>2.6802187578154925E-2</v>
      </c>
      <c r="Q16" s="34">
        <f t="shared" ref="Q16:Q79" si="5">IF(OR(J16&gt;(N$17+N$16*L$21),J16&lt;(N$17-N$16*L$21)),"",J16)</f>
        <v>-2.4677483081707682E-2</v>
      </c>
      <c r="S16" s="109">
        <v>41792</v>
      </c>
      <c r="T16" s="73">
        <v>-4.832195967094363E-3</v>
      </c>
      <c r="U16" s="73">
        <v>-1.1617063875485889E-2</v>
      </c>
      <c r="W16" s="118" t="s">
        <v>65</v>
      </c>
      <c r="X16" s="89"/>
      <c r="Y16" s="60"/>
      <c r="Z16" s="60"/>
      <c r="AA16" s="60"/>
      <c r="AB16" s="60"/>
      <c r="AC16" s="60"/>
      <c r="AD16" s="60"/>
      <c r="AE16" s="60"/>
    </row>
    <row r="17" spans="2:31" x14ac:dyDescent="0.25">
      <c r="B17" s="109">
        <v>41792</v>
      </c>
      <c r="C17" s="83">
        <f>IFERROR(VLOOKUP(B17,'Cotações Copasa e Ibovespa'!$T$5:$V$166,2,FALSE),"")</f>
        <v>37.310015189886357</v>
      </c>
      <c r="D17" s="83">
        <f>IFERROR(VLOOKUP(B17,'Cotações Copasa e Ibovespa'!$T$5:$V$166,3,FALSE),"")</f>
        <v>51979.648000000001</v>
      </c>
      <c r="E17" s="24"/>
      <c r="F17" s="73">
        <f t="shared" si="0"/>
        <v>-4.8205396908571618E-3</v>
      </c>
      <c r="G17" s="73">
        <f t="shared" si="1"/>
        <v>-1.1549846330900615E-2</v>
      </c>
      <c r="I17" s="73">
        <f t="shared" si="2"/>
        <v>-4.832195967094363E-3</v>
      </c>
      <c r="J17" s="73">
        <f t="shared" si="3"/>
        <v>-1.1617063875485889E-2</v>
      </c>
      <c r="L17" s="112" t="s">
        <v>43</v>
      </c>
      <c r="M17" s="113">
        <f>AVERAGE(I15:I169)</f>
        <v>2.5861649181320527E-4</v>
      </c>
      <c r="N17" s="113">
        <f>AVERAGE(J15:J169)</f>
        <v>1.2365354157113416E-3</v>
      </c>
      <c r="P17" s="34">
        <f t="shared" si="4"/>
        <v>-4.832195967094363E-3</v>
      </c>
      <c r="Q17" s="34">
        <f t="shared" si="5"/>
        <v>-1.1617063875485889E-2</v>
      </c>
      <c r="S17" s="109">
        <v>41799</v>
      </c>
      <c r="T17" s="73">
        <v>1.234906593835124E-2</v>
      </c>
      <c r="U17" s="73">
        <v>1.120193233458559E-2</v>
      </c>
      <c r="W17" s="90" t="s">
        <v>66</v>
      </c>
      <c r="X17" s="116">
        <v>0.4188603781505334</v>
      </c>
      <c r="Y17" s="60"/>
      <c r="Z17" s="60"/>
      <c r="AA17" s="60"/>
      <c r="AB17" s="60"/>
      <c r="AC17" s="60"/>
      <c r="AD17" s="60"/>
      <c r="AE17" s="60"/>
    </row>
    <row r="18" spans="2:31" x14ac:dyDescent="0.25">
      <c r="B18" s="109">
        <v>41799</v>
      </c>
      <c r="C18" s="83">
        <f>IFERROR(VLOOKUP(B18,'Cotações Copasa e Ibovespa'!$T$5:$V$166,2,FALSE),"")</f>
        <v>37.773615652415359</v>
      </c>
      <c r="D18" s="83">
        <f>IFERROR(VLOOKUP(B18,'Cotações Copasa e Ibovespa'!$T$5:$V$166,3,FALSE),"")</f>
        <v>52565.193999999996</v>
      </c>
      <c r="E18" s="24"/>
      <c r="F18" s="73">
        <f t="shared" si="0"/>
        <v>1.2425630495445983E-2</v>
      </c>
      <c r="G18" s="73">
        <f t="shared" si="1"/>
        <v>1.1264908912041793E-2</v>
      </c>
      <c r="I18" s="73">
        <f t="shared" si="2"/>
        <v>1.234906593835124E-2</v>
      </c>
      <c r="J18" s="73">
        <f t="shared" si="3"/>
        <v>1.120193233458559E-2</v>
      </c>
      <c r="L18" s="112" t="s">
        <v>157</v>
      </c>
      <c r="M18" s="210">
        <f>CORREL(I15:I169,J15:J169)</f>
        <v>0.43940376139887771</v>
      </c>
      <c r="N18" s="210"/>
      <c r="P18" s="34">
        <f t="shared" si="4"/>
        <v>1.234906593835124E-2</v>
      </c>
      <c r="Q18" s="34">
        <f t="shared" si="5"/>
        <v>1.120193233458559E-2</v>
      </c>
      <c r="S18" s="109">
        <v>41806</v>
      </c>
      <c r="T18" s="73">
        <v>2.7556381686938986E-2</v>
      </c>
      <c r="U18" s="73">
        <v>4.1375797055666373E-2</v>
      </c>
      <c r="W18" s="90" t="s">
        <v>67</v>
      </c>
      <c r="X18" s="116">
        <v>0.17544401638440785</v>
      </c>
      <c r="Y18" s="60"/>
      <c r="Z18" s="60"/>
      <c r="AA18" s="60"/>
      <c r="AB18" s="60"/>
      <c r="AC18" s="60"/>
      <c r="AD18" s="60"/>
      <c r="AE18" s="60"/>
    </row>
    <row r="19" spans="2:31" x14ac:dyDescent="0.25">
      <c r="B19" s="109">
        <v>41806</v>
      </c>
      <c r="C19" s="83">
        <f>IFERROR(VLOOKUP(B19,'Cotações Copasa e Ibovespa'!$T$5:$V$166,2,FALSE),"")</f>
        <v>38.82899424772765</v>
      </c>
      <c r="D19" s="83">
        <f>IFERROR(VLOOKUP(B19,'Cotações Copasa e Ibovespa'!$T$5:$V$166,3,FALSE),"")</f>
        <v>54785.742499999993</v>
      </c>
      <c r="E19" s="24"/>
      <c r="F19" s="73">
        <f t="shared" si="0"/>
        <v>2.7939570440480344E-2</v>
      </c>
      <c r="G19" s="73">
        <f t="shared" si="1"/>
        <v>4.2243704075362043E-2</v>
      </c>
      <c r="I19" s="73">
        <f t="shared" si="2"/>
        <v>2.7556381686938986E-2</v>
      </c>
      <c r="J19" s="73">
        <f t="shared" si="3"/>
        <v>4.1375797055666373E-2</v>
      </c>
      <c r="P19" s="34">
        <f t="shared" si="4"/>
        <v>2.7556381686938986E-2</v>
      </c>
      <c r="Q19" s="34">
        <f t="shared" si="5"/>
        <v>4.1375797055666373E-2</v>
      </c>
      <c r="S19" s="109">
        <v>41813</v>
      </c>
      <c r="T19" s="73">
        <v>1.2131265403675493E-2</v>
      </c>
      <c r="U19" s="73">
        <v>-3.6217246830153719E-3</v>
      </c>
      <c r="W19" s="90" t="s">
        <v>68</v>
      </c>
      <c r="X19" s="116">
        <v>0.16987269217078899</v>
      </c>
      <c r="Y19" s="60"/>
      <c r="Z19" s="60"/>
      <c r="AA19" s="60"/>
      <c r="AB19" s="60"/>
      <c r="AC19" s="60"/>
      <c r="AD19" s="60"/>
      <c r="AE19" s="60"/>
    </row>
    <row r="20" spans="2:31" x14ac:dyDescent="0.25">
      <c r="B20" s="109">
        <v>41813</v>
      </c>
      <c r="C20" s="83">
        <f>IFERROR(VLOOKUP(B20,'Cotações Copasa e Ibovespa'!$T$5:$V$166,2,FALSE),"")</f>
        <v>39.3029078561392</v>
      </c>
      <c r="D20" s="83">
        <f>IFERROR(VLOOKUP(B20,'Cotações Copasa e Ibovespa'!$T$5:$V$166,3,FALSE),"")</f>
        <v>54587.682499999995</v>
      </c>
      <c r="E20" s="24"/>
      <c r="F20" s="73">
        <f t="shared" si="0"/>
        <v>1.2205147663315596E-2</v>
      </c>
      <c r="G20" s="73">
        <f t="shared" si="1"/>
        <v>-3.6151741486390998E-3</v>
      </c>
      <c r="I20" s="73">
        <f t="shared" si="2"/>
        <v>1.2131265403675493E-2</v>
      </c>
      <c r="J20" s="73">
        <f t="shared" si="3"/>
        <v>-3.6217246830153719E-3</v>
      </c>
      <c r="L20" s="212" t="s">
        <v>156</v>
      </c>
      <c r="M20" s="212"/>
      <c r="N20" s="212"/>
      <c r="P20" s="34">
        <f t="shared" si="4"/>
        <v>1.2131265403675493E-2</v>
      </c>
      <c r="Q20" s="34">
        <f t="shared" si="5"/>
        <v>-3.6217246830153719E-3</v>
      </c>
      <c r="S20" s="109">
        <v>41820</v>
      </c>
      <c r="T20" s="73">
        <v>8.0960509235848948E-3</v>
      </c>
      <c r="U20" s="73">
        <v>-1.9981609327413996E-2</v>
      </c>
      <c r="W20" s="90" t="s">
        <v>69</v>
      </c>
      <c r="X20" s="116">
        <v>4.8960155173112384E-2</v>
      </c>
      <c r="Y20" s="60"/>
      <c r="Z20" s="60"/>
      <c r="AA20" s="60"/>
      <c r="AB20" s="60"/>
      <c r="AC20" s="60"/>
      <c r="AD20" s="60"/>
      <c r="AE20" s="60"/>
    </row>
    <row r="21" spans="2:31" ht="15.75" thickBot="1" x14ac:dyDescent="0.3">
      <c r="B21" s="109">
        <v>41820</v>
      </c>
      <c r="C21" s="83">
        <f>IFERROR(VLOOKUP(B21,'Cotações Copasa e Ibovespa'!$T$5:$V$166,2,FALSE),"")</f>
        <v>39.622397757737659</v>
      </c>
      <c r="D21" s="83">
        <f>IFERROR(VLOOKUP(B21,'Cotações Copasa e Ibovespa'!$T$5:$V$166,3,FALSE),"")</f>
        <v>53507.758000000009</v>
      </c>
      <c r="E21" s="24"/>
      <c r="F21" s="73">
        <f t="shared" si="0"/>
        <v>8.1289125671792917E-3</v>
      </c>
      <c r="G21" s="73">
        <f t="shared" si="1"/>
        <v>-1.9783300014613814E-2</v>
      </c>
      <c r="I21" s="73">
        <f t="shared" si="2"/>
        <v>8.0960509235848948E-3</v>
      </c>
      <c r="J21" s="73">
        <f t="shared" si="3"/>
        <v>-1.9981609327413996E-2</v>
      </c>
      <c r="L21" s="209">
        <v>2.5760000000000001</v>
      </c>
      <c r="M21" s="209"/>
      <c r="N21" s="209"/>
      <c r="P21" s="34">
        <f t="shared" si="4"/>
        <v>8.0960509235848948E-3</v>
      </c>
      <c r="Q21" s="34">
        <f t="shared" si="5"/>
        <v>-1.9981609327413996E-2</v>
      </c>
      <c r="S21" s="109">
        <v>41827</v>
      </c>
      <c r="T21" s="73">
        <v>-1.0893601398246647E-2</v>
      </c>
      <c r="U21" s="73">
        <v>1.4708165293334183E-3</v>
      </c>
      <c r="W21" s="91" t="s">
        <v>70</v>
      </c>
      <c r="X21" s="117">
        <v>150</v>
      </c>
      <c r="Y21" s="60"/>
      <c r="Z21" s="60"/>
      <c r="AA21" s="60"/>
      <c r="AB21" s="60"/>
      <c r="AC21" s="60"/>
      <c r="AD21" s="60"/>
      <c r="AE21" s="60"/>
    </row>
    <row r="22" spans="2:31" ht="15.75" thickBot="1" x14ac:dyDescent="0.3">
      <c r="B22" s="109">
        <v>41827</v>
      </c>
      <c r="C22" s="83">
        <f>IFERROR(VLOOKUP(B22,'Cotações Copasa e Ibovespa'!$T$5:$V$166,2,FALSE),"")</f>
        <v>39.193109642242739</v>
      </c>
      <c r="D22" s="83">
        <f>IFERROR(VLOOKUP(B22,'Cotações Copasa e Ibovespa'!$T$5:$V$166,3,FALSE),"")</f>
        <v>53586.515999999989</v>
      </c>
      <c r="E22" s="24"/>
      <c r="F22" s="73">
        <f t="shared" si="0"/>
        <v>-1.0834480995312479E-2</v>
      </c>
      <c r="G22" s="73">
        <f t="shared" si="1"/>
        <v>1.4718987104631598E-3</v>
      </c>
      <c r="I22" s="73">
        <f t="shared" si="2"/>
        <v>-1.0893601398246647E-2</v>
      </c>
      <c r="J22" s="73">
        <f t="shared" si="3"/>
        <v>1.4708165293334183E-3</v>
      </c>
      <c r="P22" s="34">
        <f t="shared" si="4"/>
        <v>-1.0893601398246647E-2</v>
      </c>
      <c r="Q22" s="34">
        <f t="shared" si="5"/>
        <v>1.4708165293334183E-3</v>
      </c>
      <c r="S22" s="109">
        <v>41834</v>
      </c>
      <c r="T22" s="73">
        <v>6.08822228248061E-3</v>
      </c>
      <c r="U22" s="73">
        <v>2.0371294289115834E-2</v>
      </c>
      <c r="W22" s="60"/>
      <c r="X22" s="60"/>
      <c r="Y22" s="60"/>
      <c r="Z22" s="60"/>
      <c r="AA22" s="60"/>
      <c r="AB22" s="60"/>
      <c r="AC22" s="60"/>
      <c r="AD22" s="60"/>
      <c r="AE22" s="60"/>
    </row>
    <row r="23" spans="2:31" x14ac:dyDescent="0.25">
      <c r="B23" s="109">
        <v>41834</v>
      </c>
      <c r="C23" s="83">
        <f>IFERROR(VLOOKUP(B23,'Cotações Copasa e Ibovespa'!$T$5:$V$166,2,FALSE),"")</f>
        <v>39.432453856773471</v>
      </c>
      <c r="D23" s="83">
        <f>IFERROR(VLOOKUP(B23,'Cotações Copasa e Ibovespa'!$T$5:$V$166,3,FALSE),"")</f>
        <v>54689.337500000001</v>
      </c>
      <c r="E23" s="24"/>
      <c r="F23" s="73">
        <f t="shared" si="0"/>
        <v>6.1067931765426131E-3</v>
      </c>
      <c r="G23" s="73">
        <f t="shared" si="1"/>
        <v>2.0580205288957654E-2</v>
      </c>
      <c r="I23" s="73">
        <f t="shared" si="2"/>
        <v>6.08822228248061E-3</v>
      </c>
      <c r="J23" s="73">
        <f t="shared" si="3"/>
        <v>2.0371294289115834E-2</v>
      </c>
      <c r="L23" s="201" t="s">
        <v>159</v>
      </c>
      <c r="M23" s="68" t="s">
        <v>119</v>
      </c>
      <c r="N23" s="68" t="s">
        <v>61</v>
      </c>
      <c r="P23" s="34">
        <f t="shared" si="4"/>
        <v>6.08822228248061E-3</v>
      </c>
      <c r="Q23" s="34">
        <f t="shared" si="5"/>
        <v>2.0371294289115834E-2</v>
      </c>
      <c r="S23" s="109">
        <v>41841</v>
      </c>
      <c r="T23" s="73">
        <v>-1.7661955534715921E-2</v>
      </c>
      <c r="U23" s="73">
        <v>3.0712802462055027E-2</v>
      </c>
      <c r="W23" s="120" t="s">
        <v>71</v>
      </c>
      <c r="X23" s="119" t="s">
        <v>76</v>
      </c>
      <c r="Y23" s="119" t="s">
        <v>77</v>
      </c>
      <c r="Z23" s="119" t="s">
        <v>78</v>
      </c>
      <c r="AA23" s="119" t="s">
        <v>79</v>
      </c>
      <c r="AB23" s="120" t="s">
        <v>80</v>
      </c>
      <c r="AC23" s="60"/>
      <c r="AD23" s="60"/>
      <c r="AE23" s="60"/>
    </row>
    <row r="24" spans="2:31" ht="15" customHeight="1" x14ac:dyDescent="0.25">
      <c r="B24" s="109">
        <v>41841</v>
      </c>
      <c r="C24" s="83">
        <f>IFERROR(VLOOKUP(B24,'Cotações Copasa e Ibovespa'!$T$5:$V$166,2,FALSE),"")</f>
        <v>38.742113932217954</v>
      </c>
      <c r="D24" s="83">
        <f>IFERROR(VLOOKUP(B24,'Cotações Copasa e Ibovespa'!$T$5:$V$166,3,FALSE),"")</f>
        <v>56395.06</v>
      </c>
      <c r="E24" s="24"/>
      <c r="F24" s="73">
        <f t="shared" si="0"/>
        <v>-1.7506897416604272E-2</v>
      </c>
      <c r="G24" s="73">
        <f t="shared" si="1"/>
        <v>3.1189306325021704E-2</v>
      </c>
      <c r="I24" s="73">
        <f t="shared" si="2"/>
        <v>-1.7661955534715921E-2</v>
      </c>
      <c r="J24" s="73">
        <f t="shared" si="3"/>
        <v>3.0712802462055027E-2</v>
      </c>
      <c r="L24" s="202"/>
      <c r="M24" s="114">
        <f>1-COUNTIF(P15:P169,"")/155</f>
        <v>0.98064516129032253</v>
      </c>
      <c r="N24" s="114">
        <f>1-COUNTIF(Q15:Q169,"")/155</f>
        <v>0.98709677419354835</v>
      </c>
      <c r="P24" s="34">
        <f t="shared" si="4"/>
        <v>-1.7661955534715921E-2</v>
      </c>
      <c r="Q24" s="34">
        <f t="shared" si="5"/>
        <v>3.0712802462055027E-2</v>
      </c>
      <c r="S24" s="109">
        <v>41848</v>
      </c>
      <c r="T24" s="73">
        <v>-1.4969030309020396E-2</v>
      </c>
      <c r="U24" s="73">
        <v>2.4252960072722419E-2</v>
      </c>
      <c r="W24" s="90" t="s">
        <v>72</v>
      </c>
      <c r="X24" s="90">
        <v>1</v>
      </c>
      <c r="Y24" s="90">
        <v>7.5485876100055083E-2</v>
      </c>
      <c r="Z24" s="90">
        <v>7.5485876100055083E-2</v>
      </c>
      <c r="AA24" s="90">
        <v>31.490541504574871</v>
      </c>
      <c r="AB24" s="90">
        <v>9.5853553457087949E-8</v>
      </c>
      <c r="AC24" s="60"/>
      <c r="AD24" s="60"/>
      <c r="AE24" s="60"/>
    </row>
    <row r="25" spans="2:31" x14ac:dyDescent="0.25">
      <c r="B25" s="109">
        <v>41848</v>
      </c>
      <c r="C25" s="83">
        <f>IFERROR(VLOOKUP(B25,'Cotações Copasa e Ibovespa'!$T$5:$V$166,2,FALSE),"")</f>
        <v>38.166500986528419</v>
      </c>
      <c r="D25" s="83">
        <f>IFERROR(VLOOKUP(B25,'Cotações Copasa e Ibovespa'!$T$5:$V$166,3,FALSE),"")</f>
        <v>57779.528000000006</v>
      </c>
      <c r="E25" s="24"/>
      <c r="F25" s="73">
        <f t="shared" si="0"/>
        <v>-1.4857551312161488E-2</v>
      </c>
      <c r="G25" s="73">
        <f t="shared" si="1"/>
        <v>2.4549455218240812E-2</v>
      </c>
      <c r="I25" s="73">
        <f t="shared" si="2"/>
        <v>-1.4969030309020396E-2</v>
      </c>
      <c r="J25" s="73">
        <f t="shared" si="3"/>
        <v>2.4252960072722419E-2</v>
      </c>
      <c r="L25" s="203"/>
      <c r="M25" s="204">
        <f>1-5/155</f>
        <v>0.967741935483871</v>
      </c>
      <c r="N25" s="204"/>
      <c r="P25" s="34">
        <f t="shared" si="4"/>
        <v>-1.4969030309020396E-2</v>
      </c>
      <c r="Q25" s="34">
        <f t="shared" si="5"/>
        <v>2.4252960072722419E-2</v>
      </c>
      <c r="S25" s="109">
        <v>41855</v>
      </c>
      <c r="T25" s="73">
        <v>-2.9079000287950563E-2</v>
      </c>
      <c r="U25" s="73">
        <v>-2.294132979009799E-2</v>
      </c>
      <c r="W25" s="90" t="s">
        <v>73</v>
      </c>
      <c r="X25" s="90">
        <v>148</v>
      </c>
      <c r="Y25" s="90">
        <v>0.354770325597136</v>
      </c>
      <c r="Z25" s="90">
        <v>2.3970967945752433E-3</v>
      </c>
      <c r="AA25" s="90"/>
      <c r="AB25" s="90"/>
      <c r="AC25" s="60"/>
      <c r="AD25" s="60"/>
      <c r="AE25" s="60"/>
    </row>
    <row r="26" spans="2:31" ht="15.75" thickBot="1" x14ac:dyDescent="0.3">
      <c r="B26" s="109">
        <v>41855</v>
      </c>
      <c r="C26" s="83">
        <f>IFERROR(VLOOKUP(B26,'Cotações Copasa e Ibovespa'!$T$5:$V$166,2,FALSE),"")</f>
        <v>37.072638584582293</v>
      </c>
      <c r="D26" s="83">
        <f>IFERROR(VLOOKUP(B26,'Cotações Copasa e Ibovespa'!$T$5:$V$166,3,FALSE),"")</f>
        <v>56469.078000000001</v>
      </c>
      <c r="E26" s="24"/>
      <c r="F26" s="73">
        <f t="shared" si="0"/>
        <v>-2.8660274682560605E-2</v>
      </c>
      <c r="G26" s="73">
        <f t="shared" si="1"/>
        <v>-2.2680178349674396E-2</v>
      </c>
      <c r="I26" s="73">
        <f t="shared" si="2"/>
        <v>-2.9079000287950563E-2</v>
      </c>
      <c r="J26" s="73">
        <f t="shared" si="3"/>
        <v>-2.294132979009799E-2</v>
      </c>
      <c r="P26" s="34">
        <f t="shared" si="4"/>
        <v>-2.9079000287950563E-2</v>
      </c>
      <c r="Q26" s="34">
        <f t="shared" si="5"/>
        <v>-2.294132979009799E-2</v>
      </c>
      <c r="S26" s="109">
        <v>41862</v>
      </c>
      <c r="T26" s="73">
        <v>-8.7350840775986555E-3</v>
      </c>
      <c r="U26" s="73">
        <v>-4.5502016468944272E-3</v>
      </c>
      <c r="W26" s="91" t="s">
        <v>74</v>
      </c>
      <c r="X26" s="91">
        <v>149</v>
      </c>
      <c r="Y26" s="91">
        <v>0.43025620169719109</v>
      </c>
      <c r="Z26" s="91"/>
      <c r="AA26" s="91"/>
      <c r="AB26" s="91"/>
      <c r="AC26" s="60"/>
      <c r="AD26" s="60"/>
      <c r="AE26" s="60"/>
    </row>
    <row r="27" spans="2:31" ht="15.75" thickBot="1" x14ac:dyDescent="0.3">
      <c r="B27" s="109">
        <v>41862</v>
      </c>
      <c r="C27" s="83">
        <f>IFERROR(VLOOKUP(B27,'Cotações Copasa e Ibovespa'!$T$5:$V$166,2,FALSE),"")</f>
        <v>36.750216212941744</v>
      </c>
      <c r="D27" s="83">
        <f>IFERROR(VLOOKUP(B27,'Cotações Copasa e Ibovespa'!$T$5:$V$166,3,FALSE),"")</f>
        <v>56212.716</v>
      </c>
      <c r="E27" s="26"/>
      <c r="F27" s="73">
        <f t="shared" si="0"/>
        <v>-8.6970440721377829E-3</v>
      </c>
      <c r="G27" s="73">
        <f t="shared" si="1"/>
        <v>-4.5398651630189635E-3</v>
      </c>
      <c r="I27" s="73">
        <f t="shared" si="2"/>
        <v>-8.7350840775986555E-3</v>
      </c>
      <c r="J27" s="73">
        <f t="shared" si="3"/>
        <v>-4.5502016468944272E-3</v>
      </c>
      <c r="P27" s="34">
        <f t="shared" si="4"/>
        <v>-8.7350840775986555E-3</v>
      </c>
      <c r="Q27" s="34">
        <f t="shared" si="5"/>
        <v>-4.5502016468944272E-3</v>
      </c>
      <c r="S27" s="109">
        <v>41869</v>
      </c>
      <c r="T27" s="73">
        <v>2.4420932829467785E-2</v>
      </c>
      <c r="U27" s="73">
        <v>4.4897065326178782E-3</v>
      </c>
      <c r="W27" s="60"/>
      <c r="X27" s="60"/>
      <c r="Y27" s="60"/>
      <c r="Z27" s="60"/>
      <c r="AA27" s="60"/>
      <c r="AB27" s="60"/>
      <c r="AC27" s="60"/>
    </row>
    <row r="28" spans="2:31" x14ac:dyDescent="0.25">
      <c r="B28" s="109">
        <v>41869</v>
      </c>
      <c r="C28" s="83">
        <f>IFERROR(VLOOKUP(B28,'Cotações Copasa e Ibovespa'!$T$5:$V$166,2,FALSE),"")</f>
        <v>37.658739111108034</v>
      </c>
      <c r="D28" s="83">
        <f>IFERROR(VLOOKUP(B28,'Cotações Copasa e Ibovespa'!$T$5:$V$166,3,FALSE),"")</f>
        <v>56465.661999999997</v>
      </c>
      <c r="E28" s="26"/>
      <c r="F28" s="73">
        <f t="shared" si="0"/>
        <v>2.4721566069218159E-2</v>
      </c>
      <c r="G28" s="73">
        <f t="shared" si="1"/>
        <v>4.4998003654546093E-3</v>
      </c>
      <c r="I28" s="73">
        <f t="shared" si="2"/>
        <v>2.4420932829467785E-2</v>
      </c>
      <c r="J28" s="73">
        <f t="shared" si="3"/>
        <v>4.4897065326178782E-3</v>
      </c>
      <c r="P28" s="34">
        <f t="shared" si="4"/>
        <v>2.4420932829467785E-2</v>
      </c>
      <c r="Q28" s="34">
        <f t="shared" si="5"/>
        <v>4.4897065326178782E-3</v>
      </c>
      <c r="S28" s="109">
        <v>41876</v>
      </c>
      <c r="T28" s="73">
        <v>5.9871825367774417E-3</v>
      </c>
      <c r="U28" s="73">
        <v>4.2079790373343785E-2</v>
      </c>
      <c r="W28" s="119"/>
      <c r="X28" s="120" t="s">
        <v>81</v>
      </c>
      <c r="Y28" s="120" t="s">
        <v>69</v>
      </c>
      <c r="Z28" s="119" t="s">
        <v>82</v>
      </c>
      <c r="AA28" s="119" t="s">
        <v>83</v>
      </c>
      <c r="AB28" s="120" t="s">
        <v>84</v>
      </c>
      <c r="AC28" s="120" t="s">
        <v>85</v>
      </c>
    </row>
    <row r="29" spans="2:31" x14ac:dyDescent="0.25">
      <c r="B29" s="109">
        <v>41876</v>
      </c>
      <c r="C29" s="83">
        <f>IFERROR(VLOOKUP(B29,'Cotações Copasa e Ibovespa'!$T$5:$V$166,2,FALSE),"")</f>
        <v>37.884885169594938</v>
      </c>
      <c r="D29" s="83">
        <f>IFERROR(VLOOKUP(B29,'Cotações Copasa e Ibovespa'!$T$5:$V$166,3,FALSE),"")</f>
        <v>58892.425999999999</v>
      </c>
      <c r="F29" s="73">
        <f t="shared" si="0"/>
        <v>6.0051415375241834E-3</v>
      </c>
      <c r="G29" s="73">
        <f t="shared" si="1"/>
        <v>4.2977695010465E-2</v>
      </c>
      <c r="I29" s="73">
        <f t="shared" si="2"/>
        <v>5.9871825367774417E-3</v>
      </c>
      <c r="J29" s="73">
        <f t="shared" si="3"/>
        <v>4.2079790373343785E-2</v>
      </c>
      <c r="P29" s="34">
        <f t="shared" si="4"/>
        <v>5.9871825367774417E-3</v>
      </c>
      <c r="Q29" s="34">
        <f t="shared" si="5"/>
        <v>4.2079790373343785E-2</v>
      </c>
      <c r="S29" s="109">
        <v>41883</v>
      </c>
      <c r="T29" s="73">
        <v>2.2490244888271924E-2</v>
      </c>
      <c r="U29" s="73">
        <v>3.0205868460810525E-2</v>
      </c>
      <c r="W29" s="90" t="s">
        <v>75</v>
      </c>
      <c r="X29" s="141">
        <v>2.579579242504299E-3</v>
      </c>
      <c r="Y29" s="121">
        <v>4.0037518514400511E-3</v>
      </c>
      <c r="Z29" s="90">
        <v>0.64429049007532468</v>
      </c>
      <c r="AA29" s="123">
        <v>0.52038437628783274</v>
      </c>
      <c r="AB29" s="90">
        <v>-5.3323248499740567E-3</v>
      </c>
      <c r="AC29" s="90">
        <v>1.0491483334982656E-2</v>
      </c>
    </row>
    <row r="30" spans="2:31" ht="15.75" thickBot="1" x14ac:dyDescent="0.3">
      <c r="B30" s="109">
        <v>41883</v>
      </c>
      <c r="C30" s="83">
        <f>IFERROR(VLOOKUP(B30,'Cotações Copasa e Ibovespa'!$T$5:$V$166,2,FALSE),"")</f>
        <v>38.746579046893885</v>
      </c>
      <c r="D30" s="83">
        <f>IFERROR(VLOOKUP(B30,'Cotações Copasa e Ibovespa'!$T$5:$V$166,3,FALSE),"")</f>
        <v>60698.462</v>
      </c>
      <c r="F30" s="73">
        <f t="shared" si="0"/>
        <v>2.274505712348085E-2</v>
      </c>
      <c r="G30" s="73">
        <f t="shared" si="1"/>
        <v>3.066669388012655E-2</v>
      </c>
      <c r="I30" s="73">
        <f t="shared" si="2"/>
        <v>2.2490244888271924E-2</v>
      </c>
      <c r="J30" s="73">
        <f t="shared" si="3"/>
        <v>3.0205868460810525E-2</v>
      </c>
      <c r="P30" s="34">
        <f t="shared" si="4"/>
        <v>2.2490244888271924E-2</v>
      </c>
      <c r="Q30" s="34">
        <f t="shared" si="5"/>
        <v>3.0205868460810525E-2</v>
      </c>
      <c r="S30" s="109">
        <v>41890</v>
      </c>
      <c r="T30" s="73">
        <v>1.1663418221998591E-2</v>
      </c>
      <c r="U30" s="73">
        <v>3.0118788339128749E-3</v>
      </c>
      <c r="W30" s="91" t="s">
        <v>86</v>
      </c>
      <c r="X30" s="142">
        <v>0.87731466215638088</v>
      </c>
      <c r="Y30" s="122">
        <v>0.15633827768972297</v>
      </c>
      <c r="Z30" s="91">
        <v>5.6116433871527285</v>
      </c>
      <c r="AA30" s="124">
        <v>9.5853553457086003E-8</v>
      </c>
      <c r="AB30" s="91">
        <v>0.56837107500088768</v>
      </c>
      <c r="AC30" s="91">
        <v>1.1862582493118741</v>
      </c>
    </row>
    <row r="31" spans="2:31" x14ac:dyDescent="0.25">
      <c r="B31" s="109">
        <v>41890</v>
      </c>
      <c r="C31" s="83">
        <f>IFERROR(VLOOKUP(B31,'Cotações Copasa e Ibovespa'!$T$5:$V$166,2,FALSE),"")</f>
        <v>39.20114233079012</v>
      </c>
      <c r="D31" s="83">
        <f>IFERROR(VLOOKUP(B31,'Cotações Copasa e Ibovespa'!$T$5:$V$166,3,FALSE),"")</f>
        <v>60881.554000000004</v>
      </c>
      <c r="F31" s="73">
        <f t="shared" si="0"/>
        <v>1.1731701096659108E-2</v>
      </c>
      <c r="G31" s="73">
        <f t="shared" si="1"/>
        <v>3.0164190980654926E-3</v>
      </c>
      <c r="I31" s="73">
        <f t="shared" si="2"/>
        <v>1.1663418221998591E-2</v>
      </c>
      <c r="J31" s="73">
        <f t="shared" si="3"/>
        <v>3.0118788339128749E-3</v>
      </c>
      <c r="P31" s="34">
        <f t="shared" si="4"/>
        <v>1.1663418221998591E-2</v>
      </c>
      <c r="Q31" s="34">
        <f t="shared" si="5"/>
        <v>3.0118788339128749E-3</v>
      </c>
      <c r="S31" s="109">
        <v>41897</v>
      </c>
      <c r="T31" s="73">
        <v>-4.4971147770350682E-3</v>
      </c>
      <c r="U31" s="73">
        <v>-4.8180861447432041E-2</v>
      </c>
      <c r="W31" s="82" t="s">
        <v>163</v>
      </c>
      <c r="X31" s="125">
        <f>X30-B9</f>
        <v>0</v>
      </c>
      <c r="Y31" s="60"/>
      <c r="Z31" s="60"/>
      <c r="AA31" s="60"/>
      <c r="AB31" s="60"/>
      <c r="AC31" s="60"/>
    </row>
    <row r="32" spans="2:31" x14ac:dyDescent="0.25">
      <c r="B32" s="109">
        <v>41897</v>
      </c>
      <c r="C32" s="83">
        <f>IFERROR(VLOOKUP(B32,'Cotações Copasa e Ibovespa'!$T$5:$V$166,2,FALSE),"")</f>
        <v>39.025246103543338</v>
      </c>
      <c r="D32" s="83">
        <f>IFERROR(VLOOKUP(B32,'Cotações Copasa e Ibovespa'!$T$5:$V$166,3,FALSE),"")</f>
        <v>58017.771999999997</v>
      </c>
      <c r="F32" s="73">
        <f t="shared" si="0"/>
        <v>-4.4870178976551545E-3</v>
      </c>
      <c r="G32" s="73">
        <f t="shared" si="1"/>
        <v>-4.7038582490847802E-2</v>
      </c>
      <c r="I32" s="73">
        <f t="shared" si="2"/>
        <v>-4.4971147770350682E-3</v>
      </c>
      <c r="J32" s="73">
        <f t="shared" si="3"/>
        <v>-4.8180861447432041E-2</v>
      </c>
      <c r="P32" s="34">
        <f t="shared" si="4"/>
        <v>-4.4971147770350682E-3</v>
      </c>
      <c r="Q32" s="34">
        <f t="shared" si="5"/>
        <v>-4.8180861447432041E-2</v>
      </c>
      <c r="S32" s="109">
        <v>41904</v>
      </c>
      <c r="T32" s="73">
        <v>-0.10577700175940268</v>
      </c>
      <c r="U32" s="73">
        <v>3.8372434159325486E-3</v>
      </c>
      <c r="W32" s="82" t="s">
        <v>164</v>
      </c>
      <c r="X32" s="144">
        <f>CORREL(T14:T163,U14:U163)*STDEVP(T14:T163)/STDEVP(U14:U163)-X30</f>
        <v>9.9920072216264089E-16</v>
      </c>
      <c r="Y32" s="60"/>
      <c r="Z32" s="60"/>
      <c r="AA32" s="60"/>
      <c r="AB32" s="60"/>
      <c r="AC32" s="60"/>
      <c r="AD32" s="60"/>
      <c r="AE32" s="60"/>
    </row>
    <row r="33" spans="2:31" x14ac:dyDescent="0.25">
      <c r="B33" s="109">
        <v>41904</v>
      </c>
      <c r="C33" s="83">
        <f>IFERROR(VLOOKUP(B33,'Cotações Copasa e Ibovespa'!$T$5:$V$166,2,FALSE),"")</f>
        <v>35.108096413620146</v>
      </c>
      <c r="D33" s="83">
        <f>IFERROR(VLOOKUP(B33,'Cotações Copasa e Ibovespa'!$T$5:$V$166,3,FALSE),"")</f>
        <v>58240.828000000001</v>
      </c>
      <c r="F33" s="73">
        <f t="shared" si="0"/>
        <v>-0.10037475944495144</v>
      </c>
      <c r="G33" s="73">
        <f t="shared" si="1"/>
        <v>3.8446150603645979E-3</v>
      </c>
      <c r="I33" s="73">
        <f t="shared" si="2"/>
        <v>-0.10577700175940268</v>
      </c>
      <c r="J33" s="73">
        <f t="shared" si="3"/>
        <v>3.8372434159325486E-3</v>
      </c>
      <c r="P33" s="34">
        <f t="shared" si="4"/>
        <v>-0.10577700175940268</v>
      </c>
      <c r="Q33" s="34">
        <f t="shared" si="5"/>
        <v>3.8372434159325486E-3</v>
      </c>
      <c r="S33" s="109">
        <v>41911</v>
      </c>
      <c r="T33" s="73">
        <v>-5.3064779021803246E-2</v>
      </c>
      <c r="U33" s="73">
        <v>-3.5083807927050854E-2</v>
      </c>
      <c r="X33" s="9"/>
      <c r="AE33" s="60"/>
    </row>
    <row r="34" spans="2:31" x14ac:dyDescent="0.25">
      <c r="B34" s="109">
        <v>41911</v>
      </c>
      <c r="C34" s="83">
        <f>IFERROR(VLOOKUP(B34,'Cotações Copasa e Ibovespa'!$T$5:$V$166,2,FALSE),"")</f>
        <v>33.293660114387379</v>
      </c>
      <c r="D34" s="83">
        <f>IFERROR(VLOOKUP(B34,'Cotações Copasa e Ibovespa'!$T$5:$V$166,3,FALSE),"")</f>
        <v>56232.945999999996</v>
      </c>
      <c r="F34" s="73">
        <f t="shared" si="0"/>
        <v>-5.1681420657397337E-2</v>
      </c>
      <c r="G34" s="73">
        <f t="shared" si="1"/>
        <v>-3.4475505739719359E-2</v>
      </c>
      <c r="I34" s="73">
        <f t="shared" si="2"/>
        <v>-5.3064779021803246E-2</v>
      </c>
      <c r="J34" s="73">
        <f t="shared" si="3"/>
        <v>-3.5083807927050854E-2</v>
      </c>
      <c r="P34" s="34">
        <f t="shared" si="4"/>
        <v>-5.3064779021803246E-2</v>
      </c>
      <c r="Q34" s="34">
        <f t="shared" si="5"/>
        <v>-3.5083807927050854E-2</v>
      </c>
      <c r="S34" s="109">
        <v>41918</v>
      </c>
      <c r="T34" s="73">
        <v>-7.1290557483915065E-2</v>
      </c>
      <c r="U34" s="73">
        <v>-3.259310934127424E-2</v>
      </c>
    </row>
    <row r="35" spans="2:31" x14ac:dyDescent="0.25">
      <c r="B35" s="109">
        <v>41918</v>
      </c>
      <c r="C35" s="83">
        <f>IFERROR(VLOOKUP(B35,'Cotações Copasa e Ibovespa'!$T$5:$V$166,2,FALSE),"")</f>
        <v>31.002766251433663</v>
      </c>
      <c r="D35" s="83">
        <f>IFERROR(VLOOKUP(B35,'Cotações Copasa e Ibovespa'!$T$5:$V$166,3,FALSE),"")</f>
        <v>54429.686000000009</v>
      </c>
      <c r="F35" s="73">
        <f t="shared" si="0"/>
        <v>-6.8808711781248033E-2</v>
      </c>
      <c r="G35" s="73">
        <f t="shared" si="1"/>
        <v>-3.2067677905404213E-2</v>
      </c>
      <c r="I35" s="73">
        <f t="shared" si="2"/>
        <v>-7.1290557483915065E-2</v>
      </c>
      <c r="J35" s="73">
        <f t="shared" si="3"/>
        <v>-3.259310934127424E-2</v>
      </c>
      <c r="P35" s="34">
        <f t="shared" si="4"/>
        <v>-7.1290557483915065E-2</v>
      </c>
      <c r="Q35" s="34">
        <f t="shared" si="5"/>
        <v>-3.259310934127424E-2</v>
      </c>
      <c r="S35" s="109">
        <v>41925</v>
      </c>
      <c r="T35" s="73">
        <v>3.5846584272777884E-2</v>
      </c>
      <c r="U35" s="73">
        <v>4.6248435764560628E-2</v>
      </c>
    </row>
    <row r="36" spans="2:31" x14ac:dyDescent="0.25">
      <c r="B36" s="109">
        <v>41925</v>
      </c>
      <c r="C36" s="83">
        <f>IFERROR(VLOOKUP(B36,'Cotações Copasa e Ibovespa'!$T$5:$V$166,2,FALSE),"")</f>
        <v>32.134268611570803</v>
      </c>
      <c r="D36" s="83">
        <f>IFERROR(VLOOKUP(B36,'Cotações Copasa e Ibovespa'!$T$5:$V$166,3,FALSE),"")</f>
        <v>57006.09199999999</v>
      </c>
      <c r="F36" s="73">
        <f t="shared" si="0"/>
        <v>3.6496819379297163E-2</v>
      </c>
      <c r="G36" s="73">
        <f t="shared" si="1"/>
        <v>4.7334574004339824E-2</v>
      </c>
      <c r="I36" s="73">
        <f t="shared" si="2"/>
        <v>3.5846584272777884E-2</v>
      </c>
      <c r="J36" s="73">
        <f t="shared" si="3"/>
        <v>4.6248435764560628E-2</v>
      </c>
      <c r="P36" s="34">
        <f t="shared" si="4"/>
        <v>3.5846584272777884E-2</v>
      </c>
      <c r="Q36" s="34">
        <f t="shared" si="5"/>
        <v>4.6248435764560628E-2</v>
      </c>
      <c r="S36" s="109">
        <v>41932</v>
      </c>
      <c r="T36" s="73">
        <v>8.0267163479350642E-3</v>
      </c>
      <c r="U36" s="73">
        <v>-2.3266254806174579E-2</v>
      </c>
    </row>
    <row r="37" spans="2:31" x14ac:dyDescent="0.25">
      <c r="B37" s="109">
        <v>41932</v>
      </c>
      <c r="C37" s="83">
        <f>IFERROR(VLOOKUP(B37,'Cotações Copasa e Ibovespa'!$T$5:$V$166,2,FALSE),"")</f>
        <v>32.393239222165583</v>
      </c>
      <c r="D37" s="83">
        <f>IFERROR(VLOOKUP(B37,'Cotações Copasa e Ibovespa'!$T$5:$V$166,3,FALSE),"")</f>
        <v>55695.083999999995</v>
      </c>
      <c r="F37" s="73">
        <f t="shared" si="0"/>
        <v>8.0590167999508022E-3</v>
      </c>
      <c r="G37" s="73">
        <f t="shared" si="1"/>
        <v>-2.2997682423134602E-2</v>
      </c>
      <c r="I37" s="73">
        <f t="shared" si="2"/>
        <v>8.0267163479350642E-3</v>
      </c>
      <c r="J37" s="73">
        <f t="shared" si="3"/>
        <v>-2.3266254806174579E-2</v>
      </c>
      <c r="P37" s="34">
        <f t="shared" si="4"/>
        <v>8.0267163479350642E-3</v>
      </c>
      <c r="Q37" s="34">
        <f t="shared" si="5"/>
        <v>-2.3266254806174579E-2</v>
      </c>
      <c r="S37" s="109">
        <v>41946</v>
      </c>
      <c r="T37" s="73">
        <v>-7.8667344205549869E-2</v>
      </c>
      <c r="U37" s="73">
        <v>2.4090627443128881E-2</v>
      </c>
    </row>
    <row r="38" spans="2:31" x14ac:dyDescent="0.25">
      <c r="B38" s="109">
        <v>41939</v>
      </c>
      <c r="C38" s="83">
        <f>IFERROR(VLOOKUP(B38,'Cotações Copasa e Ibovespa'!$T$5:$V$166,2,FALSE),"")</f>
        <v>29.913097605315681</v>
      </c>
      <c r="D38" s="83">
        <f>IFERROR(VLOOKUP(B38,'Cotações Copasa e Ibovespa'!$T$5:$V$166,3,FALSE),"")</f>
        <v>51600.222000000002</v>
      </c>
      <c r="F38" s="73">
        <f t="shared" si="0"/>
        <v>-7.6563556976815939E-2</v>
      </c>
      <c r="G38" s="73">
        <f t="shared" si="1"/>
        <v>-7.3522862448685666E-2</v>
      </c>
      <c r="I38" s="73">
        <f t="shared" si="2"/>
        <v>-7.9653303559377969E-2</v>
      </c>
      <c r="J38" s="73">
        <f t="shared" si="3"/>
        <v>-7.6365909706554061E-2</v>
      </c>
      <c r="P38" s="34">
        <f t="shared" si="4"/>
        <v>-7.9653303559377969E-2</v>
      </c>
      <c r="Q38" s="34" t="str">
        <f t="shared" si="5"/>
        <v/>
      </c>
      <c r="S38" s="109">
        <v>41953</v>
      </c>
      <c r="T38" s="73">
        <v>-8.7273397166681782E-2</v>
      </c>
      <c r="U38" s="73">
        <v>8.9472993159247088E-3</v>
      </c>
    </row>
    <row r="39" spans="2:31" x14ac:dyDescent="0.25">
      <c r="B39" s="109">
        <v>41946</v>
      </c>
      <c r="C39" s="83">
        <f>IFERROR(VLOOKUP(B39,'Cotações Copasa e Ibovespa'!$T$5:$V$166,2,FALSE),"")</f>
        <v>27.650092885041381</v>
      </c>
      <c r="D39" s="83">
        <f>IFERROR(VLOOKUP(B39,'Cotações Copasa e Ibovespa'!$T$5:$V$166,3,FALSE),"")</f>
        <v>52858.398000000001</v>
      </c>
      <c r="F39" s="73">
        <f t="shared" si="0"/>
        <v>-7.5652637187001104E-2</v>
      </c>
      <c r="G39" s="73">
        <f t="shared" si="1"/>
        <v>2.4383150909699669E-2</v>
      </c>
      <c r="I39" s="73">
        <f t="shared" si="2"/>
        <v>-7.8667344205549869E-2</v>
      </c>
      <c r="J39" s="73">
        <f t="shared" si="3"/>
        <v>2.4090627443128881E-2</v>
      </c>
      <c r="P39" s="34">
        <f t="shared" si="4"/>
        <v>-7.8667344205549869E-2</v>
      </c>
      <c r="Q39" s="34">
        <f t="shared" si="5"/>
        <v>2.4090627443128881E-2</v>
      </c>
      <c r="S39" s="109">
        <v>41960</v>
      </c>
      <c r="T39" s="73">
        <v>-5.4086472215532734E-2</v>
      </c>
      <c r="U39" s="73">
        <v>-2.405721163487768E-2</v>
      </c>
    </row>
    <row r="40" spans="2:31" x14ac:dyDescent="0.25">
      <c r="B40" s="109">
        <v>41953</v>
      </c>
      <c r="C40" s="83">
        <f>IFERROR(VLOOKUP(B40,'Cotações Copasa e Ibovespa'!$T$5:$V$166,2,FALSE),"")</f>
        <v>25.339278205888082</v>
      </c>
      <c r="D40" s="83">
        <f>IFERROR(VLOOKUP(B40,'Cotações Copasa e Ibovespa'!$T$5:$V$166,3,FALSE),"")</f>
        <v>53333.46</v>
      </c>
      <c r="F40" s="73">
        <f t="shared" si="0"/>
        <v>-8.3573487031699756E-2</v>
      </c>
      <c r="G40" s="73">
        <f t="shared" si="1"/>
        <v>8.9874460440515502E-3</v>
      </c>
      <c r="I40" s="73">
        <f t="shared" si="2"/>
        <v>-8.7273397166681782E-2</v>
      </c>
      <c r="J40" s="73">
        <f t="shared" si="3"/>
        <v>8.9472993159247088E-3</v>
      </c>
      <c r="P40" s="34">
        <f t="shared" si="4"/>
        <v>-8.7273397166681782E-2</v>
      </c>
      <c r="Q40" s="34">
        <f t="shared" si="5"/>
        <v>8.9472993159247088E-3</v>
      </c>
      <c r="S40" s="109">
        <v>41967</v>
      </c>
      <c r="T40" s="73">
        <v>2.4777091305611195E-3</v>
      </c>
      <c r="U40" s="73">
        <v>4.0891765447242143E-2</v>
      </c>
    </row>
    <row r="41" spans="2:31" x14ac:dyDescent="0.25">
      <c r="B41" s="109">
        <v>41960</v>
      </c>
      <c r="C41" s="83">
        <f>IFERROR(VLOOKUP(B41,'Cotações Copasa e Ibovespa'!$T$5:$V$166,2,FALSE),"")</f>
        <v>24.005169857866559</v>
      </c>
      <c r="D41" s="83">
        <f>IFERROR(VLOOKUP(B41,'Cotações Copasa e Ibovespa'!$T$5:$V$166,3,FALSE),"")</f>
        <v>52065.716</v>
      </c>
      <c r="F41" s="73">
        <f t="shared" si="0"/>
        <v>-5.2649816509434566E-2</v>
      </c>
      <c r="G41" s="73">
        <f t="shared" si="1"/>
        <v>-2.3770143545909006E-2</v>
      </c>
      <c r="I41" s="73">
        <f t="shared" si="2"/>
        <v>-5.4086472215532734E-2</v>
      </c>
      <c r="J41" s="73">
        <f t="shared" si="3"/>
        <v>-2.405721163487768E-2</v>
      </c>
      <c r="P41" s="34">
        <f t="shared" si="4"/>
        <v>-5.4086472215532734E-2</v>
      </c>
      <c r="Q41" s="34">
        <f t="shared" si="5"/>
        <v>-2.405721163487768E-2</v>
      </c>
      <c r="S41" s="109">
        <v>41974</v>
      </c>
      <c r="T41" s="73">
        <v>2.0090281076455711E-2</v>
      </c>
      <c r="U41" s="73">
        <v>4.3661145050454386E-3</v>
      </c>
    </row>
    <row r="42" spans="2:31" x14ac:dyDescent="0.25">
      <c r="B42" s="109">
        <v>41967</v>
      </c>
      <c r="C42" s="83">
        <f>IFERROR(VLOOKUP(B42,'Cotações Copasa e Ibovespa'!$T$5:$V$166,2,FALSE),"")</f>
        <v>24.064721431677349</v>
      </c>
      <c r="D42" s="83">
        <f>IFERROR(VLOOKUP(B42,'Cotações Copasa e Ibovespa'!$T$5:$V$166,3,FALSE),"")</f>
        <v>54238.904999999999</v>
      </c>
      <c r="F42" s="73">
        <f t="shared" si="0"/>
        <v>2.4807811885270148E-3</v>
      </c>
      <c r="G42" s="73">
        <f t="shared" si="1"/>
        <v>4.1739347251077863E-2</v>
      </c>
      <c r="I42" s="73">
        <f t="shared" si="2"/>
        <v>2.4777091305611195E-3</v>
      </c>
      <c r="J42" s="73">
        <f t="shared" si="3"/>
        <v>4.0891765447242143E-2</v>
      </c>
      <c r="P42" s="34">
        <f t="shared" si="4"/>
        <v>2.4777091305611195E-3</v>
      </c>
      <c r="Q42" s="34">
        <f t="shared" si="5"/>
        <v>4.0891765447242143E-2</v>
      </c>
      <c r="S42" s="109">
        <v>41981</v>
      </c>
      <c r="T42" s="73">
        <v>-2.2283219042800909E-2</v>
      </c>
      <c r="U42" s="73">
        <v>-5.5690533860306743E-2</v>
      </c>
    </row>
    <row r="43" spans="2:31" x14ac:dyDescent="0.25">
      <c r="B43" s="109">
        <v>41974</v>
      </c>
      <c r="C43" s="83">
        <f>IFERROR(VLOOKUP(B43,'Cotações Copasa e Ibovespa'!$T$5:$V$166,2,FALSE),"")</f>
        <v>24.553077630187538</v>
      </c>
      <c r="D43" s="83">
        <f>IFERROR(VLOOKUP(B43,'Cotações Copasa e Ibovespa'!$T$5:$V$166,3,FALSE),"")</f>
        <v>54476.235999999997</v>
      </c>
      <c r="F43" s="73">
        <f t="shared" si="0"/>
        <v>2.0293449059723745E-2</v>
      </c>
      <c r="G43" s="73">
        <f t="shared" si="1"/>
        <v>4.3756598699771221E-3</v>
      </c>
      <c r="I43" s="73">
        <f t="shared" si="2"/>
        <v>2.0090281076455711E-2</v>
      </c>
      <c r="J43" s="73">
        <f t="shared" si="3"/>
        <v>4.3661145050454386E-3</v>
      </c>
      <c r="P43" s="34">
        <f t="shared" si="4"/>
        <v>2.0090281076455711E-2</v>
      </c>
      <c r="Q43" s="34">
        <f t="shared" si="5"/>
        <v>4.3661145050454386E-3</v>
      </c>
      <c r="S43" s="109">
        <v>41988</v>
      </c>
      <c r="T43" s="73">
        <v>-6.0619444131222881E-2</v>
      </c>
      <c r="U43" s="73">
        <v>-5.1789528877719121E-2</v>
      </c>
    </row>
    <row r="44" spans="2:31" x14ac:dyDescent="0.25">
      <c r="B44" s="109">
        <v>41981</v>
      </c>
      <c r="C44" s="83">
        <f>IFERROR(VLOOKUP(B44,'Cotações Copasa e Ibovespa'!$T$5:$V$166,2,FALSE),"")</f>
        <v>24.012006811471601</v>
      </c>
      <c r="D44" s="83">
        <f>IFERROR(VLOOKUP(B44,'Cotações Copasa e Ibovespa'!$T$5:$V$166,3,FALSE),"")</f>
        <v>51525.356000000007</v>
      </c>
      <c r="F44" s="73">
        <f t="shared" si="0"/>
        <v>-2.2036781981689346E-2</v>
      </c>
      <c r="G44" s="73">
        <f t="shared" si="1"/>
        <v>-5.4168206481813308E-2</v>
      </c>
      <c r="I44" s="73">
        <f t="shared" si="2"/>
        <v>-2.2283219042800909E-2</v>
      </c>
      <c r="J44" s="73">
        <f t="shared" si="3"/>
        <v>-5.5690533860306743E-2</v>
      </c>
      <c r="P44" s="34">
        <f t="shared" si="4"/>
        <v>-2.2283219042800909E-2</v>
      </c>
      <c r="Q44" s="34">
        <f t="shared" si="5"/>
        <v>-5.5690533860306743E-2</v>
      </c>
      <c r="S44" s="109">
        <v>41995</v>
      </c>
      <c r="T44" s="73">
        <v>7.3665158167617647E-3</v>
      </c>
      <c r="U44" s="73">
        <v>-2.6005478165042322E-3</v>
      </c>
    </row>
    <row r="45" spans="2:31" x14ac:dyDescent="0.25">
      <c r="B45" s="109">
        <v>41988</v>
      </c>
      <c r="C45" s="83">
        <f>IFERROR(VLOOKUP(B45,'Cotações Copasa e Ibovespa'!$T$5:$V$166,2,FALSE),"")</f>
        <v>22.599652836146863</v>
      </c>
      <c r="D45" s="83">
        <f>IFERROR(VLOOKUP(B45,'Cotações Copasa e Ibovespa'!$T$5:$V$166,3,FALSE),"")</f>
        <v>48924.803999999996</v>
      </c>
      <c r="F45" s="73">
        <f t="shared" si="0"/>
        <v>-5.8818656283655346E-2</v>
      </c>
      <c r="G45" s="73">
        <f t="shared" si="1"/>
        <v>-5.0471305816887746E-2</v>
      </c>
      <c r="I45" s="73">
        <f t="shared" si="2"/>
        <v>-6.0619444131222881E-2</v>
      </c>
      <c r="J45" s="73">
        <f t="shared" si="3"/>
        <v>-5.1789528877719121E-2</v>
      </c>
      <c r="P45" s="34">
        <f t="shared" si="4"/>
        <v>-6.0619444131222881E-2</v>
      </c>
      <c r="Q45" s="34">
        <f t="shared" si="5"/>
        <v>-5.1789528877719121E-2</v>
      </c>
      <c r="S45" s="109">
        <v>42002</v>
      </c>
      <c r="T45" s="73">
        <v>7.5428118081223502E-2</v>
      </c>
      <c r="U45" s="73">
        <v>3.5135619451398578E-2</v>
      </c>
    </row>
    <row r="46" spans="2:31" x14ac:dyDescent="0.25">
      <c r="B46" s="109">
        <v>41995</v>
      </c>
      <c r="C46" s="83">
        <f>IFERROR(VLOOKUP(B46,'Cotações Copasa e Ibovespa'!$T$5:$V$166,2,FALSE),"")</f>
        <v>22.766748236044421</v>
      </c>
      <c r="D46" s="83">
        <f>IFERROR(VLOOKUP(B46,'Cotações Copasa e Ibovespa'!$T$5:$V$166,3,FALSE),"")</f>
        <v>48797.737999999998</v>
      </c>
      <c r="F46" s="73">
        <f t="shared" si="0"/>
        <v>7.39371534195854E-3</v>
      </c>
      <c r="G46" s="73">
        <f t="shared" si="1"/>
        <v>-2.5971693213119318E-3</v>
      </c>
      <c r="I46" s="73">
        <f t="shared" si="2"/>
        <v>7.3665158167617647E-3</v>
      </c>
      <c r="J46" s="73">
        <f t="shared" si="3"/>
        <v>-2.6005478165042322E-3</v>
      </c>
      <c r="P46" s="34">
        <f t="shared" si="4"/>
        <v>7.3665158167617647E-3</v>
      </c>
      <c r="Q46" s="34">
        <f t="shared" si="5"/>
        <v>-2.6005478165042322E-3</v>
      </c>
      <c r="S46" s="109">
        <v>42009</v>
      </c>
      <c r="T46" s="73">
        <v>2.5466148843984061E-2</v>
      </c>
      <c r="U46" s="73">
        <v>-3.7575619361957892E-2</v>
      </c>
    </row>
    <row r="47" spans="2:31" x14ac:dyDescent="0.25">
      <c r="B47" s="109">
        <v>42002</v>
      </c>
      <c r="C47" s="83">
        <f>IFERROR(VLOOKUP(B47,'Cotações Copasa e Ibovespa'!$T$5:$V$166,2,FALSE),"")</f>
        <v>24.550425322252664</v>
      </c>
      <c r="D47" s="83">
        <f>IFERROR(VLOOKUP(B47,'Cotações Copasa e Ibovespa'!$T$5:$V$166,3,FALSE),"")</f>
        <v>50542.753333333334</v>
      </c>
      <c r="F47" s="73">
        <f t="shared" si="0"/>
        <v>7.8345711373235094E-2</v>
      </c>
      <c r="G47" s="73">
        <f t="shared" si="1"/>
        <v>3.5760168500706735E-2</v>
      </c>
      <c r="I47" s="73">
        <f t="shared" si="2"/>
        <v>7.5428118081223502E-2</v>
      </c>
      <c r="J47" s="73">
        <f t="shared" si="3"/>
        <v>3.5135619451398578E-2</v>
      </c>
      <c r="P47" s="34">
        <f t="shared" si="4"/>
        <v>7.5428118081223502E-2</v>
      </c>
      <c r="Q47" s="34">
        <f t="shared" si="5"/>
        <v>3.5135619451398578E-2</v>
      </c>
      <c r="S47" s="109">
        <v>42016</v>
      </c>
      <c r="T47" s="73">
        <v>2.9343954583603463E-2</v>
      </c>
      <c r="U47" s="73">
        <v>4.071653568404679E-3</v>
      </c>
    </row>
    <row r="48" spans="2:31" x14ac:dyDescent="0.25">
      <c r="B48" s="109">
        <v>42009</v>
      </c>
      <c r="C48" s="83">
        <f>IFERROR(VLOOKUP(B48,'Cotações Copasa e Ibovespa'!$T$5:$V$166,2,FALSE),"")</f>
        <v>25.183658895979864</v>
      </c>
      <c r="D48" s="83">
        <f>IFERROR(VLOOKUP(B48,'Cotações Copasa e Ibovespa'!$T$5:$V$166,3,FALSE),"")</f>
        <v>48678.816666666673</v>
      </c>
      <c r="F48" s="73">
        <f t="shared" si="0"/>
        <v>2.5793181397685716E-2</v>
      </c>
      <c r="G48" s="73">
        <f t="shared" si="1"/>
        <v>-3.6878415672645604E-2</v>
      </c>
      <c r="I48" s="73">
        <f t="shared" si="2"/>
        <v>2.5466148843984061E-2</v>
      </c>
      <c r="J48" s="73">
        <f t="shared" si="3"/>
        <v>-3.7575619361957892E-2</v>
      </c>
      <c r="P48" s="34">
        <f t="shared" si="4"/>
        <v>2.5466148843984061E-2</v>
      </c>
      <c r="Q48" s="34">
        <f t="shared" si="5"/>
        <v>-3.7575619361957892E-2</v>
      </c>
      <c r="S48" s="109">
        <v>42023</v>
      </c>
      <c r="T48" s="73">
        <v>-0.12683670642182363</v>
      </c>
      <c r="U48" s="73">
        <v>-1.6081753047478282E-2</v>
      </c>
    </row>
    <row r="49" spans="2:31" x14ac:dyDescent="0.25">
      <c r="B49" s="109">
        <v>42016</v>
      </c>
      <c r="C49" s="83">
        <f>IFERROR(VLOOKUP(B49,'Cotações Copasa e Ibovespa'!$T$5:$V$166,2,FALSE),"")</f>
        <v>25.933596291849977</v>
      </c>
      <c r="D49" s="83">
        <f>IFERROR(VLOOKUP(B49,'Cotações Copasa e Ibovespa'!$T$5:$V$166,3,FALSE),"")</f>
        <v>48877.423999999999</v>
      </c>
      <c r="F49" s="73">
        <f t="shared" si="0"/>
        <v>2.9778730682769261E-2</v>
      </c>
      <c r="G49" s="73">
        <f t="shared" si="1"/>
        <v>4.0799540114813126E-3</v>
      </c>
      <c r="I49" s="73">
        <f t="shared" si="2"/>
        <v>2.9343954583603463E-2</v>
      </c>
      <c r="J49" s="73">
        <f t="shared" si="3"/>
        <v>4.071653568404679E-3</v>
      </c>
      <c r="P49" s="34">
        <f t="shared" si="4"/>
        <v>2.9343954583603463E-2</v>
      </c>
      <c r="Q49" s="34">
        <f t="shared" si="5"/>
        <v>4.071653568404679E-3</v>
      </c>
      <c r="S49" s="109">
        <v>42030</v>
      </c>
      <c r="T49" s="73">
        <v>-9.7707687545881633E-2</v>
      </c>
      <c r="U49" s="73">
        <v>1.4066893462387261E-2</v>
      </c>
    </row>
    <row r="50" spans="2:31" x14ac:dyDescent="0.25">
      <c r="B50" s="109">
        <v>42023</v>
      </c>
      <c r="C50" s="83">
        <f>IFERROR(VLOOKUP(B50,'Cotações Copasa e Ibovespa'!$T$5:$V$166,2,FALSE),"")</f>
        <v>22.844321532224079</v>
      </c>
      <c r="D50" s="83">
        <f>IFERROR(VLOOKUP(B50,'Cotações Copasa e Ibovespa'!$T$5:$V$166,3,FALSE),"")</f>
        <v>48097.675999999999</v>
      </c>
      <c r="F50" s="73">
        <f t="shared" si="0"/>
        <v>-0.11912249750709469</v>
      </c>
      <c r="G50" s="73">
        <f t="shared" si="1"/>
        <v>-1.5953132063588282E-2</v>
      </c>
      <c r="I50" s="73">
        <f t="shared" si="2"/>
        <v>-0.12683670642182363</v>
      </c>
      <c r="J50" s="73">
        <f t="shared" si="3"/>
        <v>-1.6081753047478282E-2</v>
      </c>
      <c r="P50" s="34">
        <f t="shared" si="4"/>
        <v>-0.12683670642182363</v>
      </c>
      <c r="Q50" s="34">
        <f t="shared" si="5"/>
        <v>-1.6081753047478282E-2</v>
      </c>
      <c r="S50" s="109">
        <v>42044</v>
      </c>
      <c r="T50" s="73">
        <v>-5.487600839464038E-2</v>
      </c>
      <c r="U50" s="73">
        <v>2.9187636003472118E-2</v>
      </c>
    </row>
    <row r="51" spans="2:31" x14ac:dyDescent="0.25">
      <c r="B51" s="109">
        <v>42030</v>
      </c>
      <c r="C51" s="83">
        <f>IFERROR(VLOOKUP(B51,'Cotações Copasa e Ibovespa'!$T$5:$V$166,2,FALSE),"")</f>
        <v>20.717834270124861</v>
      </c>
      <c r="D51" s="83">
        <f>IFERROR(VLOOKUP(B51,'Cotações Copasa e Ibovespa'!$T$5:$V$166,3,FALSE),"")</f>
        <v>48779.042000000001</v>
      </c>
      <c r="F51" s="73">
        <f t="shared" si="0"/>
        <v>-9.3086032741204638E-2</v>
      </c>
      <c r="G51" s="73">
        <f t="shared" si="1"/>
        <v>1.416629776457401E-2</v>
      </c>
      <c r="I51" s="73">
        <f t="shared" si="2"/>
        <v>-9.7707687545881633E-2</v>
      </c>
      <c r="J51" s="73">
        <f t="shared" si="3"/>
        <v>1.4066893462387261E-2</v>
      </c>
      <c r="P51" s="34">
        <f t="shared" si="4"/>
        <v>-9.7707687545881633E-2</v>
      </c>
      <c r="Q51" s="34">
        <f t="shared" si="5"/>
        <v>1.4066893462387261E-2</v>
      </c>
      <c r="S51" s="109">
        <v>42051</v>
      </c>
      <c r="T51" s="73">
        <v>-6.1649896176807564E-2</v>
      </c>
      <c r="U51" s="73">
        <v>1.9308936478925603E-3</v>
      </c>
      <c r="AE51" s="145"/>
    </row>
    <row r="52" spans="2:31" x14ac:dyDescent="0.25">
      <c r="B52" s="109">
        <v>42037</v>
      </c>
      <c r="C52" s="83">
        <f>IFERROR(VLOOKUP(B52,'Cotações Copasa e Ibovespa'!$T$5:$V$166,2,FALSE),"")</f>
        <v>16.950231955423298</v>
      </c>
      <c r="D52" s="83">
        <f>IFERROR(VLOOKUP(B52,'Cotações Copasa e Ibovespa'!$T$5:$V$166,3,FALSE),"")</f>
        <v>47721.284</v>
      </c>
      <c r="F52" s="73">
        <f t="shared" si="0"/>
        <v>-0.18185309649544057</v>
      </c>
      <c r="G52" s="73">
        <f t="shared" si="1"/>
        <v>-2.1684681712281328E-2</v>
      </c>
      <c r="I52" s="73">
        <f t="shared" si="2"/>
        <v>-0.20071336986711799</v>
      </c>
      <c r="J52" s="73">
        <f t="shared" si="3"/>
        <v>-2.1923249573550466E-2</v>
      </c>
      <c r="P52" s="34" t="str">
        <f t="shared" si="4"/>
        <v/>
      </c>
      <c r="Q52" s="34">
        <f t="shared" si="5"/>
        <v>-2.1923249573550466E-2</v>
      </c>
      <c r="S52" s="109">
        <v>42058</v>
      </c>
      <c r="T52" s="73">
        <v>0.13285125368508335</v>
      </c>
      <c r="U52" s="73">
        <v>4.0671823730028416E-2</v>
      </c>
    </row>
    <row r="53" spans="2:31" x14ac:dyDescent="0.25">
      <c r="B53" s="109">
        <v>42044</v>
      </c>
      <c r="C53" s="83">
        <f>IFERROR(VLOOKUP(B53,'Cotações Copasa e Ibovespa'!$T$5:$V$166,2,FALSE),"")</f>
        <v>16.045132138533578</v>
      </c>
      <c r="D53" s="83">
        <f>IFERROR(VLOOKUP(B53,'Cotações Copasa e Ibovespa'!$T$5:$V$166,3,FALSE),"")</f>
        <v>49134.681999999993</v>
      </c>
      <c r="F53" s="73">
        <f t="shared" si="0"/>
        <v>-5.3397488557679007E-2</v>
      </c>
      <c r="G53" s="73">
        <f t="shared" si="1"/>
        <v>2.9617769714662234E-2</v>
      </c>
      <c r="I53" s="73">
        <f t="shared" si="2"/>
        <v>-5.487600839464038E-2</v>
      </c>
      <c r="J53" s="73">
        <f t="shared" si="3"/>
        <v>2.9187636003472118E-2</v>
      </c>
      <c r="P53" s="34">
        <f t="shared" si="4"/>
        <v>-5.487600839464038E-2</v>
      </c>
      <c r="Q53" s="34">
        <f t="shared" si="5"/>
        <v>2.9187636003472118E-2</v>
      </c>
      <c r="S53" s="109">
        <v>42065</v>
      </c>
      <c r="T53" s="73">
        <v>0.10060974796096428</v>
      </c>
      <c r="U53" s="73">
        <v>6.5461611225814068E-3</v>
      </c>
    </row>
    <row r="54" spans="2:31" x14ac:dyDescent="0.25">
      <c r="B54" s="109">
        <v>42051</v>
      </c>
      <c r="C54" s="83">
        <f>IFERROR(VLOOKUP(B54,'Cotações Copasa e Ibovespa'!$T$5:$V$166,2,FALSE),"")</f>
        <v>15.08582579414875</v>
      </c>
      <c r="D54" s="83">
        <f>IFERROR(VLOOKUP(B54,'Cotações Copasa e Ibovespa'!$T$5:$V$166,3,FALSE),"")</f>
        <v>49229.647499999992</v>
      </c>
      <c r="F54" s="73">
        <f t="shared" si="0"/>
        <v>-5.9787999008184101E-2</v>
      </c>
      <c r="G54" s="73">
        <f t="shared" si="1"/>
        <v>1.9327590234530234E-3</v>
      </c>
      <c r="I54" s="73">
        <f t="shared" si="2"/>
        <v>-6.1649896176807564E-2</v>
      </c>
      <c r="J54" s="73">
        <f t="shared" si="3"/>
        <v>1.9308936478925603E-3</v>
      </c>
      <c r="P54" s="34">
        <f t="shared" si="4"/>
        <v>-6.1649896176807564E-2</v>
      </c>
      <c r="Q54" s="34">
        <f t="shared" si="5"/>
        <v>1.9308936478925603E-3</v>
      </c>
      <c r="S54" s="109">
        <v>42072</v>
      </c>
      <c r="T54" s="73">
        <v>-6.3689713244180948E-2</v>
      </c>
      <c r="U54" s="73">
        <v>-2.6506276903532362E-2</v>
      </c>
    </row>
    <row r="55" spans="2:31" x14ac:dyDescent="0.25">
      <c r="B55" s="109">
        <v>42058</v>
      </c>
      <c r="C55" s="83">
        <f>IFERROR(VLOOKUP(B55,'Cotações Copasa e Ibovespa'!$T$5:$V$166,2,FALSE),"")</f>
        <v>17.229221514365697</v>
      </c>
      <c r="D55" s="83">
        <f>IFERROR(VLOOKUP(B55,'Cotações Copasa e Ibovespa'!$T$5:$V$166,3,FALSE),"")</f>
        <v>51273.182499999995</v>
      </c>
      <c r="F55" s="73">
        <f t="shared" si="0"/>
        <v>0.14208010548870931</v>
      </c>
      <c r="G55" s="73">
        <f t="shared" si="1"/>
        <v>4.1510250505043755E-2</v>
      </c>
      <c r="I55" s="73">
        <f t="shared" si="2"/>
        <v>0.13285125368508335</v>
      </c>
      <c r="J55" s="73">
        <f t="shared" si="3"/>
        <v>4.0671823730028416E-2</v>
      </c>
      <c r="P55" s="34">
        <f t="shared" si="4"/>
        <v>0.13285125368508335</v>
      </c>
      <c r="Q55" s="34">
        <f t="shared" si="5"/>
        <v>4.0671823730028416E-2</v>
      </c>
      <c r="S55" s="109">
        <v>42079</v>
      </c>
      <c r="T55" s="73">
        <v>-6.267830367465399E-2</v>
      </c>
      <c r="U55" s="73">
        <v>-3.143261739142119E-2</v>
      </c>
    </row>
    <row r="56" spans="2:31" x14ac:dyDescent="0.25">
      <c r="B56" s="109">
        <v>42065</v>
      </c>
      <c r="C56" s="83">
        <f>IFERROR(VLOOKUP(B56,'Cotações Copasa e Ibovespa'!$T$5:$V$166,2,FALSE),"")</f>
        <v>19.052848453121058</v>
      </c>
      <c r="D56" s="83">
        <f>IFERROR(VLOOKUP(B56,'Cotações Copasa e Ibovespa'!$T$5:$V$166,3,FALSE),"")</f>
        <v>51609.925999999999</v>
      </c>
      <c r="F56" s="73">
        <f t="shared" si="0"/>
        <v>0.10584499927839586</v>
      </c>
      <c r="G56" s="73">
        <f t="shared" si="1"/>
        <v>6.5676340648448406E-3</v>
      </c>
      <c r="I56" s="73">
        <f t="shared" si="2"/>
        <v>0.10060974796096428</v>
      </c>
      <c r="J56" s="73">
        <f t="shared" si="3"/>
        <v>6.5461611225814068E-3</v>
      </c>
      <c r="P56" s="34">
        <f t="shared" si="4"/>
        <v>0.10060974796096428</v>
      </c>
      <c r="Q56" s="34">
        <f t="shared" si="5"/>
        <v>6.5461611225814068E-3</v>
      </c>
      <c r="S56" s="109">
        <v>42086</v>
      </c>
      <c r="T56" s="73">
        <v>8.95749247641595E-2</v>
      </c>
      <c r="U56" s="73">
        <v>5.2460820628891076E-2</v>
      </c>
    </row>
    <row r="57" spans="2:31" x14ac:dyDescent="0.25">
      <c r="B57" s="109">
        <v>42072</v>
      </c>
      <c r="C57" s="83">
        <f>IFERROR(VLOOKUP(B57,'Cotações Copasa e Ibovespa'!$T$5:$V$166,2,FALSE),"")</f>
        <v>17.877213306347777</v>
      </c>
      <c r="D57" s="83">
        <f>IFERROR(VLOOKUP(B57,'Cotações Copasa e Ibovespa'!$T$5:$V$166,3,FALSE),"")</f>
        <v>50259.909999999996</v>
      </c>
      <c r="F57" s="73">
        <f t="shared" si="0"/>
        <v>-6.170390478179133E-2</v>
      </c>
      <c r="G57" s="73">
        <f t="shared" si="1"/>
        <v>-2.6158068895506759E-2</v>
      </c>
      <c r="I57" s="73">
        <f t="shared" si="2"/>
        <v>-6.3689713244180948E-2</v>
      </c>
      <c r="J57" s="73">
        <f t="shared" si="3"/>
        <v>-2.6506276903532362E-2</v>
      </c>
      <c r="P57" s="34">
        <f t="shared" si="4"/>
        <v>-6.3689713244180948E-2</v>
      </c>
      <c r="Q57" s="34">
        <f t="shared" si="5"/>
        <v>-2.6506276903532362E-2</v>
      </c>
      <c r="S57" s="109">
        <v>42093</v>
      </c>
      <c r="T57" s="73">
        <v>-5.1557344826615586E-3</v>
      </c>
      <c r="U57" s="73">
        <v>-5.3037479358153707E-3</v>
      </c>
      <c r="X57" s="143"/>
    </row>
    <row r="58" spans="2:31" x14ac:dyDescent="0.25">
      <c r="B58" s="109">
        <v>42079</v>
      </c>
      <c r="C58" s="83">
        <f>IFERROR(VLOOKUP(B58,'Cotações Copasa e Ibovespa'!$T$5:$V$166,2,FALSE),"")</f>
        <v>16.791093526080061</v>
      </c>
      <c r="D58" s="83">
        <f>IFERROR(VLOOKUP(B58,'Cotações Copasa e Ibovespa'!$T$5:$V$166,3,FALSE),"")</f>
        <v>48704.68</v>
      </c>
      <c r="F58" s="73">
        <f t="shared" si="0"/>
        <v>-6.0754423055525142E-2</v>
      </c>
      <c r="G58" s="73">
        <f t="shared" si="1"/>
        <v>-3.0943748208064781E-2</v>
      </c>
      <c r="I58" s="73">
        <f t="shared" si="2"/>
        <v>-6.267830367465399E-2</v>
      </c>
      <c r="J58" s="73">
        <f t="shared" si="3"/>
        <v>-3.143261739142119E-2</v>
      </c>
      <c r="P58" s="34">
        <f t="shared" si="4"/>
        <v>-6.267830367465399E-2</v>
      </c>
      <c r="Q58" s="34">
        <f t="shared" si="5"/>
        <v>-3.143261739142119E-2</v>
      </c>
      <c r="S58" s="109">
        <v>42100</v>
      </c>
      <c r="T58" s="73">
        <v>2.6225952412592235E-2</v>
      </c>
      <c r="U58" s="73">
        <v>2.9461627739035798E-2</v>
      </c>
    </row>
    <row r="59" spans="2:31" x14ac:dyDescent="0.25">
      <c r="B59" s="109">
        <v>42086</v>
      </c>
      <c r="C59" s="83">
        <f>IFERROR(VLOOKUP(B59,'Cotações Copasa e Ibovespa'!$T$5:$V$166,2,FALSE),"")</f>
        <v>18.36457474621146</v>
      </c>
      <c r="D59" s="83">
        <f>IFERROR(VLOOKUP(B59,'Cotações Copasa e Ibovespa'!$T$5:$V$166,3,FALSE),"")</f>
        <v>51327.975999999995</v>
      </c>
      <c r="F59" s="73">
        <f t="shared" si="0"/>
        <v>9.3709276152113219E-2</v>
      </c>
      <c r="G59" s="73">
        <f t="shared" si="1"/>
        <v>5.3861271647816844E-2</v>
      </c>
      <c r="I59" s="73">
        <f t="shared" si="2"/>
        <v>8.95749247641595E-2</v>
      </c>
      <c r="J59" s="73">
        <f t="shared" si="3"/>
        <v>5.2460820628891076E-2</v>
      </c>
      <c r="P59" s="34">
        <f t="shared" si="4"/>
        <v>8.95749247641595E-2</v>
      </c>
      <c r="Q59" s="34">
        <f t="shared" si="5"/>
        <v>5.2460820628891076E-2</v>
      </c>
      <c r="S59" s="109">
        <v>42107</v>
      </c>
      <c r="T59" s="73">
        <v>-6.4707909486448854E-3</v>
      </c>
      <c r="U59" s="73">
        <v>2.5281254662851322E-2</v>
      </c>
    </row>
    <row r="60" spans="2:31" x14ac:dyDescent="0.25">
      <c r="B60" s="109">
        <v>42093</v>
      </c>
      <c r="C60" s="83">
        <f>IFERROR(VLOOKUP(B60,'Cotações Copasa e Ibovespa'!$T$5:$V$166,2,FALSE),"")</f>
        <v>18.27013553587496</v>
      </c>
      <c r="D60" s="83">
        <f>IFERROR(VLOOKUP(B60,'Cotações Copasa e Ibovespa'!$T$5:$V$166,3,FALSE),"")</f>
        <v>51056.466</v>
      </c>
      <c r="F60" s="73">
        <f t="shared" si="0"/>
        <v>-5.1424664955000976E-3</v>
      </c>
      <c r="G60" s="73">
        <f t="shared" si="1"/>
        <v>-5.2897078973072054E-3</v>
      </c>
      <c r="I60" s="73">
        <f t="shared" si="2"/>
        <v>-5.1557344826615586E-3</v>
      </c>
      <c r="J60" s="73">
        <f t="shared" si="3"/>
        <v>-5.3037479358153707E-3</v>
      </c>
      <c r="P60" s="34">
        <f t="shared" si="4"/>
        <v>-5.1557344826615586E-3</v>
      </c>
      <c r="Q60" s="34">
        <f t="shared" si="5"/>
        <v>-5.3037479358153707E-3</v>
      </c>
      <c r="S60" s="109">
        <v>42114</v>
      </c>
      <c r="T60" s="73">
        <v>-1.898636860334036E-2</v>
      </c>
      <c r="U60" s="73">
        <v>6.0787959174654045E-3</v>
      </c>
      <c r="AE60" s="60"/>
    </row>
    <row r="61" spans="2:31" x14ac:dyDescent="0.25">
      <c r="B61" s="109">
        <v>42100</v>
      </c>
      <c r="C61" s="83">
        <f>IFERROR(VLOOKUP(B61,'Cotações Copasa e Ibovespa'!$T$5:$V$166,2,FALSE),"")</f>
        <v>18.755625634746675</v>
      </c>
      <c r="D61" s="83">
        <f>IFERROR(VLOOKUP(B61,'Cotações Copasa e Ibovespa'!$T$5:$V$166,3,FALSE),"")</f>
        <v>52583.05</v>
      </c>
      <c r="F61" s="73">
        <f t="shared" si="0"/>
        <v>2.6572878888523555E-2</v>
      </c>
      <c r="G61" s="73">
        <f t="shared" si="1"/>
        <v>2.9899915125343846E-2</v>
      </c>
      <c r="I61" s="73">
        <f t="shared" si="2"/>
        <v>2.6225952412592235E-2</v>
      </c>
      <c r="J61" s="73">
        <f t="shared" si="3"/>
        <v>2.9461627739035798E-2</v>
      </c>
      <c r="P61" s="34">
        <f t="shared" si="4"/>
        <v>2.6225952412592235E-2</v>
      </c>
      <c r="Q61" s="34">
        <f t="shared" si="5"/>
        <v>2.9461627739035798E-2</v>
      </c>
      <c r="S61" s="109">
        <v>42121</v>
      </c>
      <c r="T61" s="73">
        <v>2.7711050084027786E-2</v>
      </c>
      <c r="U61" s="73">
        <v>2.4568390281258134E-2</v>
      </c>
      <c r="AE61" s="60"/>
    </row>
    <row r="62" spans="2:31" x14ac:dyDescent="0.25">
      <c r="B62" s="109">
        <v>42107</v>
      </c>
      <c r="C62" s="83">
        <f>IFERROR(VLOOKUP(B62,'Cotações Copasa e Ibovespa'!$T$5:$V$166,2,FALSE),"")</f>
        <v>18.634653716253137</v>
      </c>
      <c r="D62" s="83">
        <f>IFERROR(VLOOKUP(B62,'Cotações Copasa e Ibovespa'!$T$5:$V$166,3,FALSE),"")</f>
        <v>53929.362000000001</v>
      </c>
      <c r="F62" s="73">
        <f t="shared" si="0"/>
        <v>-6.4499004644998914E-3</v>
      </c>
      <c r="G62" s="73">
        <f t="shared" si="1"/>
        <v>2.5603535740129191E-2</v>
      </c>
      <c r="I62" s="73">
        <f t="shared" si="2"/>
        <v>-6.4707909486448854E-3</v>
      </c>
      <c r="J62" s="73">
        <f t="shared" si="3"/>
        <v>2.5281254662851322E-2</v>
      </c>
      <c r="P62" s="34">
        <f t="shared" si="4"/>
        <v>-6.4707909486448854E-3</v>
      </c>
      <c r="Q62" s="34">
        <f t="shared" si="5"/>
        <v>2.5281254662851322E-2</v>
      </c>
      <c r="S62" s="109">
        <v>42128</v>
      </c>
      <c r="T62" s="73">
        <v>-1.0917429698474285E-2</v>
      </c>
      <c r="U62" s="73">
        <v>1.0241582331727856E-2</v>
      </c>
      <c r="AE62" s="60"/>
    </row>
    <row r="63" spans="2:31" x14ac:dyDescent="0.25">
      <c r="B63" s="109">
        <v>42114</v>
      </c>
      <c r="C63" s="83">
        <f>IFERROR(VLOOKUP(B63,'Cotações Copasa e Ibovespa'!$T$5:$V$166,2,FALSE),"")</f>
        <v>18.284186886234103</v>
      </c>
      <c r="D63" s="83">
        <f>IFERROR(VLOOKUP(B63,'Cotações Copasa e Ibovespa'!$T$5:$V$166,3,FALSE),"")</f>
        <v>54258.186000000002</v>
      </c>
      <c r="F63" s="73">
        <f t="shared" si="0"/>
        <v>-1.8807262820953685E-2</v>
      </c>
      <c r="G63" s="73">
        <f t="shared" si="1"/>
        <v>6.0973092913652049E-3</v>
      </c>
      <c r="I63" s="73">
        <f t="shared" si="2"/>
        <v>-1.898636860334036E-2</v>
      </c>
      <c r="J63" s="73">
        <f t="shared" si="3"/>
        <v>6.0787959174654045E-3</v>
      </c>
      <c r="P63" s="34">
        <f t="shared" si="4"/>
        <v>-1.898636860334036E-2</v>
      </c>
      <c r="Q63" s="34">
        <f t="shared" si="5"/>
        <v>6.0787959174654045E-3</v>
      </c>
      <c r="S63" s="109">
        <v>42135</v>
      </c>
      <c r="T63" s="73">
        <v>2.3967499137140965E-2</v>
      </c>
      <c r="U63" s="73">
        <v>1.9466477753877484E-2</v>
      </c>
      <c r="AE63" s="60"/>
    </row>
    <row r="64" spans="2:31" x14ac:dyDescent="0.25">
      <c r="B64" s="109">
        <v>42121</v>
      </c>
      <c r="C64" s="83">
        <f>IFERROR(VLOOKUP(B64,'Cotações Copasa e Ibovespa'!$T$5:$V$166,2,FALSE),"")</f>
        <v>18.797946437099348</v>
      </c>
      <c r="D64" s="83">
        <f>IFERROR(VLOOKUP(B64,'Cotações Copasa e Ibovespa'!$T$5:$V$166,3,FALSE),"")</f>
        <v>55607.732499999998</v>
      </c>
      <c r="F64" s="73">
        <f t="shared" si="0"/>
        <v>2.8098572502124552E-2</v>
      </c>
      <c r="G64" s="73">
        <f t="shared" si="1"/>
        <v>2.4872680041312156E-2</v>
      </c>
      <c r="I64" s="73">
        <f t="shared" si="2"/>
        <v>2.7711050084027786E-2</v>
      </c>
      <c r="J64" s="73">
        <f t="shared" si="3"/>
        <v>2.4568390281258134E-2</v>
      </c>
      <c r="P64" s="34">
        <f t="shared" si="4"/>
        <v>2.7711050084027786E-2</v>
      </c>
      <c r="Q64" s="34">
        <f t="shared" si="5"/>
        <v>2.4568390281258134E-2</v>
      </c>
      <c r="S64" s="109">
        <v>42142</v>
      </c>
      <c r="T64" s="73">
        <v>-7.4642970181588261E-2</v>
      </c>
      <c r="U64" s="73">
        <v>-1.1055305199476921E-2</v>
      </c>
      <c r="AE64" s="60"/>
    </row>
    <row r="65" spans="2:31" x14ac:dyDescent="0.25">
      <c r="B65" s="109">
        <v>42128</v>
      </c>
      <c r="C65" s="83">
        <f>IFERROR(VLOOKUP(B65,'Cotações Copasa e Ibovespa'!$T$5:$V$166,2,FALSE),"")</f>
        <v>18.593837378857526</v>
      </c>
      <c r="D65" s="83">
        <f>IFERROR(VLOOKUP(B65,'Cotações Copasa e Ibovespa'!$T$5:$V$166,3,FALSE),"")</f>
        <v>56180.170000000006</v>
      </c>
      <c r="F65" s="73">
        <f t="shared" si="0"/>
        <v>-1.0858050847458278E-2</v>
      </c>
      <c r="G65" s="73">
        <f t="shared" si="1"/>
        <v>1.0294206835353537E-2</v>
      </c>
      <c r="I65" s="73">
        <f t="shared" si="2"/>
        <v>-1.0917429698474285E-2</v>
      </c>
      <c r="J65" s="73">
        <f t="shared" si="3"/>
        <v>1.0241582331727856E-2</v>
      </c>
      <c r="P65" s="34">
        <f t="shared" si="4"/>
        <v>-1.0917429698474285E-2</v>
      </c>
      <c r="Q65" s="34">
        <f t="shared" si="5"/>
        <v>1.0241582331727856E-2</v>
      </c>
      <c r="S65" s="109">
        <v>42149</v>
      </c>
      <c r="T65" s="73">
        <v>-4.0199416583158905E-2</v>
      </c>
      <c r="U65" s="73">
        <v>-3.1467391204668994E-2</v>
      </c>
      <c r="AE65" s="60"/>
    </row>
    <row r="66" spans="2:31" x14ac:dyDescent="0.25">
      <c r="B66" s="109">
        <v>42135</v>
      </c>
      <c r="C66" s="83">
        <f>IFERROR(VLOOKUP(B66,'Cotações Copasa e Ibovespa'!$T$5:$V$166,2,FALSE),"")</f>
        <v>19.044868614874762</v>
      </c>
      <c r="D66" s="83">
        <f>IFERROR(VLOOKUP(B66,'Cotações Copasa e Ibovespa'!$T$5:$V$166,3,FALSE),"")</f>
        <v>57284.514000000003</v>
      </c>
      <c r="F66" s="73">
        <f t="shared" si="0"/>
        <v>2.425702811244812E-2</v>
      </c>
      <c r="G66" s="73">
        <f t="shared" si="1"/>
        <v>1.9657185088617579E-2</v>
      </c>
      <c r="I66" s="73">
        <f t="shared" si="2"/>
        <v>2.3967499137140965E-2</v>
      </c>
      <c r="J66" s="73">
        <f t="shared" si="3"/>
        <v>1.9466477753877484E-2</v>
      </c>
      <c r="P66" s="34">
        <f t="shared" si="4"/>
        <v>2.3967499137140965E-2</v>
      </c>
      <c r="Q66" s="34">
        <f t="shared" si="5"/>
        <v>1.9466477753877484E-2</v>
      </c>
      <c r="S66" s="109">
        <v>42156</v>
      </c>
      <c r="T66" s="73">
        <v>-6.3693588681576666E-2</v>
      </c>
      <c r="U66" s="73">
        <v>-2.5324867037949745E-2</v>
      </c>
      <c r="AE66" s="60"/>
    </row>
    <row r="67" spans="2:31" x14ac:dyDescent="0.25">
      <c r="B67" s="109">
        <v>42142</v>
      </c>
      <c r="C67" s="83">
        <f>IFERROR(VLOOKUP(B67,'Cotações Copasa e Ibovespa'!$T$5:$V$166,2,FALSE),"")</f>
        <v>17.6750622032934</v>
      </c>
      <c r="D67" s="83">
        <f>IFERROR(VLOOKUP(B67,'Cotações Copasa e Ibovespa'!$T$5:$V$166,3,FALSE),"")</f>
        <v>56654.704000000005</v>
      </c>
      <c r="F67" s="73">
        <f t="shared" si="0"/>
        <v>-7.1925222446086678E-2</v>
      </c>
      <c r="G67" s="73">
        <f t="shared" si="1"/>
        <v>-1.0994419888069484E-2</v>
      </c>
      <c r="I67" s="73">
        <f t="shared" si="2"/>
        <v>-7.4642970181588261E-2</v>
      </c>
      <c r="J67" s="73">
        <f t="shared" si="3"/>
        <v>-1.1055305199476921E-2</v>
      </c>
      <c r="P67" s="34">
        <f t="shared" si="4"/>
        <v>-7.4642970181588261E-2</v>
      </c>
      <c r="Q67" s="34">
        <f t="shared" si="5"/>
        <v>-1.1055305199476921E-2</v>
      </c>
      <c r="S67" s="109">
        <v>42163</v>
      </c>
      <c r="T67" s="73">
        <v>1.4770600490106657E-2</v>
      </c>
      <c r="U67" s="73">
        <v>-2.6420430957857367E-3</v>
      </c>
      <c r="AE67" s="60"/>
    </row>
    <row r="68" spans="2:31" x14ac:dyDescent="0.25">
      <c r="B68" s="109">
        <v>42149</v>
      </c>
      <c r="C68" s="83">
        <f>IFERROR(VLOOKUP(B68,'Cotações Copasa e Ibovespa'!$T$5:$V$166,2,FALSE),"")</f>
        <v>16.978626943896064</v>
      </c>
      <c r="D68" s="83">
        <f>IFERROR(VLOOKUP(B68,'Cotações Copasa e Ibovespa'!$T$5:$V$166,3,FALSE),"")</f>
        <v>54899.686000000009</v>
      </c>
      <c r="F68" s="73">
        <f t="shared" si="0"/>
        <v>-3.9402139092193367E-2</v>
      </c>
      <c r="G68" s="73">
        <f t="shared" si="1"/>
        <v>-3.0977445403297832E-2</v>
      </c>
      <c r="I68" s="73">
        <f t="shared" si="2"/>
        <v>-4.0199416583158905E-2</v>
      </c>
      <c r="J68" s="73">
        <f t="shared" si="3"/>
        <v>-3.1467391204668994E-2</v>
      </c>
      <c r="P68" s="34">
        <f t="shared" si="4"/>
        <v>-4.0199416583158905E-2</v>
      </c>
      <c r="Q68" s="34">
        <f t="shared" si="5"/>
        <v>-3.1467391204668994E-2</v>
      </c>
      <c r="S68" s="109">
        <v>42170</v>
      </c>
      <c r="T68" s="73">
        <v>-5.2506227733762421E-2</v>
      </c>
      <c r="U68" s="73">
        <v>-2.3197154867386465E-4</v>
      </c>
      <c r="AE68" s="60"/>
    </row>
    <row r="69" spans="2:31" x14ac:dyDescent="0.25">
      <c r="B69" s="109">
        <v>42156</v>
      </c>
      <c r="C69" s="83">
        <f>IFERROR(VLOOKUP(B69,'Cotações Copasa e Ibovespa'!$T$5:$V$166,2,FALSE),"")</f>
        <v>15.930917624230801</v>
      </c>
      <c r="D69" s="83">
        <f>IFERROR(VLOOKUP(B69,'Cotações Copasa e Ibovespa'!$T$5:$V$166,3,FALSE),"")</f>
        <v>53526.815999999992</v>
      </c>
      <c r="F69" s="73">
        <f t="shared" si="0"/>
        <v>-6.1707541082520856E-2</v>
      </c>
      <c r="G69" s="73">
        <f t="shared" si="1"/>
        <v>-2.5006882553026188E-2</v>
      </c>
      <c r="I69" s="73">
        <f t="shared" si="2"/>
        <v>-6.3693588681576666E-2</v>
      </c>
      <c r="J69" s="73">
        <f t="shared" si="3"/>
        <v>-2.5324867037949745E-2</v>
      </c>
      <c r="P69" s="34">
        <f t="shared" si="4"/>
        <v>-6.3693588681576666E-2</v>
      </c>
      <c r="Q69" s="34">
        <f t="shared" si="5"/>
        <v>-2.5324867037949745E-2</v>
      </c>
      <c r="S69" s="109">
        <v>42177</v>
      </c>
      <c r="T69" s="73">
        <v>-7.5641947060888309E-2</v>
      </c>
      <c r="U69" s="73">
        <v>7.2297286115192297E-3</v>
      </c>
      <c r="AE69" s="60"/>
    </row>
    <row r="70" spans="2:31" x14ac:dyDescent="0.25">
      <c r="B70" s="109">
        <v>42163</v>
      </c>
      <c r="C70" s="83">
        <f>IFERROR(VLOOKUP(B70,'Cotações Copasa e Ibovespa'!$T$5:$V$166,2,FALSE),"")</f>
        <v>16.1679732610861</v>
      </c>
      <c r="D70" s="83">
        <f>IFERROR(VLOOKUP(B70,'Cotações Copasa e Ibovespa'!$T$5:$V$166,3,FALSE),"")</f>
        <v>53385.582500000004</v>
      </c>
      <c r="F70" s="73">
        <f t="shared" si="0"/>
        <v>1.4880224883891069E-2</v>
      </c>
      <c r="G70" s="73">
        <f t="shared" si="1"/>
        <v>-2.6385559716458618E-3</v>
      </c>
      <c r="I70" s="73">
        <f t="shared" si="2"/>
        <v>1.4770600490106657E-2</v>
      </c>
      <c r="J70" s="73">
        <f t="shared" si="3"/>
        <v>-2.6420430957857367E-3</v>
      </c>
      <c r="P70" s="34">
        <f t="shared" si="4"/>
        <v>1.4770600490106657E-2</v>
      </c>
      <c r="Q70" s="34">
        <f t="shared" si="5"/>
        <v>-2.6420430957857367E-3</v>
      </c>
      <c r="S70" s="109">
        <v>42184</v>
      </c>
      <c r="T70" s="73">
        <v>-4.436465293085446E-2</v>
      </c>
      <c r="U70" s="73">
        <v>-3.6545543955532069E-3</v>
      </c>
      <c r="AE70" s="60"/>
    </row>
    <row r="71" spans="2:31" x14ac:dyDescent="0.25">
      <c r="B71" s="109">
        <v>42170</v>
      </c>
      <c r="C71" s="83">
        <f>IFERROR(VLOOKUP(B71,'Cotações Copasa e Ibovespa'!$T$5:$V$166,2,FALSE),"")</f>
        <v>15.34095575181062</v>
      </c>
      <c r="D71" s="83">
        <f>IFERROR(VLOOKUP(B71,'Cotações Copasa e Ibovespa'!$T$5:$V$166,3,FALSE),"")</f>
        <v>53373.2</v>
      </c>
      <c r="F71" s="73">
        <f t="shared" si="0"/>
        <v>-5.1151588137889115E-2</v>
      </c>
      <c r="G71" s="73">
        <f t="shared" si="1"/>
        <v>-2.3194464535447601E-4</v>
      </c>
      <c r="I71" s="73">
        <f t="shared" si="2"/>
        <v>-5.2506227733762421E-2</v>
      </c>
      <c r="J71" s="73">
        <f t="shared" si="3"/>
        <v>-2.3197154867386465E-4</v>
      </c>
      <c r="P71" s="34">
        <f t="shared" si="4"/>
        <v>-5.2506227733762421E-2</v>
      </c>
      <c r="Q71" s="34">
        <f t="shared" si="5"/>
        <v>-2.3197154867386465E-4</v>
      </c>
      <c r="S71" s="109">
        <v>42191</v>
      </c>
      <c r="T71" s="73">
        <v>-1.7467062633271139E-2</v>
      </c>
      <c r="U71" s="73">
        <v>-1.5838349779976967E-2</v>
      </c>
      <c r="AE71" s="60"/>
    </row>
    <row r="72" spans="2:31" x14ac:dyDescent="0.25">
      <c r="B72" s="109">
        <v>42177</v>
      </c>
      <c r="C72" s="83">
        <f>IFERROR(VLOOKUP(B72,'Cotações Copasa e Ibovespa'!$T$5:$V$166,2,FALSE),"")</f>
        <v>14.223338211318261</v>
      </c>
      <c r="D72" s="83">
        <f>IFERROR(VLOOKUP(B72,'Cotações Copasa e Ibovespa'!$T$5:$V$166,3,FALSE),"")</f>
        <v>53760.471999999994</v>
      </c>
      <c r="F72" s="73">
        <f t="shared" si="0"/>
        <v>-7.2851884756948926E-2</v>
      </c>
      <c r="G72" s="73">
        <f t="shared" si="1"/>
        <v>7.2559261951690157E-3</v>
      </c>
      <c r="I72" s="73">
        <f t="shared" si="2"/>
        <v>-7.5641947060888309E-2</v>
      </c>
      <c r="J72" s="73">
        <f t="shared" si="3"/>
        <v>7.2297286115192297E-3</v>
      </c>
      <c r="P72" s="34">
        <f t="shared" si="4"/>
        <v>-7.5641947060888309E-2</v>
      </c>
      <c r="Q72" s="34">
        <f t="shared" si="5"/>
        <v>7.2297286115192297E-3</v>
      </c>
      <c r="S72" s="109">
        <v>42198</v>
      </c>
      <c r="T72" s="73">
        <v>2.078867220187253E-2</v>
      </c>
      <c r="U72" s="73">
        <v>-5.0153752752767249E-3</v>
      </c>
      <c r="AE72" s="60"/>
    </row>
    <row r="73" spans="2:31" x14ac:dyDescent="0.25">
      <c r="B73" s="109">
        <v>42184</v>
      </c>
      <c r="C73" s="83">
        <f>IFERROR(VLOOKUP(B73,'Cotações Copasa e Ibovespa'!$T$5:$V$166,2,FALSE),"")</f>
        <v>13.606117374495801</v>
      </c>
      <c r="D73" s="83">
        <f>IFERROR(VLOOKUP(B73,'Cotações Copasa e Ibovespa'!$T$5:$V$166,3,FALSE),"")</f>
        <v>53564.36</v>
      </c>
      <c r="F73" s="73">
        <f t="shared" si="0"/>
        <v>-4.3394934976045518E-2</v>
      </c>
      <c r="G73" s="73">
        <f t="shared" si="1"/>
        <v>-3.6478846391079234E-3</v>
      </c>
      <c r="I73" s="73">
        <f t="shared" si="2"/>
        <v>-4.436465293085446E-2</v>
      </c>
      <c r="J73" s="73">
        <f t="shared" si="3"/>
        <v>-3.6545543955532069E-3</v>
      </c>
      <c r="P73" s="34">
        <f t="shared" si="4"/>
        <v>-4.436465293085446E-2</v>
      </c>
      <c r="Q73" s="34">
        <f t="shared" si="5"/>
        <v>-3.6545543955532069E-3</v>
      </c>
      <c r="S73" s="109">
        <v>42205</v>
      </c>
      <c r="T73" s="73">
        <v>-2.1774446840562432E-3</v>
      </c>
      <c r="U73" s="73">
        <v>3.2677691601768126E-3</v>
      </c>
      <c r="AE73" s="60"/>
    </row>
    <row r="74" spans="2:31" x14ac:dyDescent="0.25">
      <c r="B74" s="109">
        <v>42191</v>
      </c>
      <c r="C74" s="83">
        <f>IFERROR(VLOOKUP(B74,'Cotações Copasa e Ibovespa'!$T$5:$V$166,2,FALSE),"")</f>
        <v>13.370522039304898</v>
      </c>
      <c r="D74" s="83">
        <f>IFERROR(VLOOKUP(B74,'Cotações Copasa e Ibovespa'!$T$5:$V$166,3,FALSE),"")</f>
        <v>52722.671999999999</v>
      </c>
      <c r="F74" s="73">
        <f t="shared" si="0"/>
        <v>-1.7315397824842926E-2</v>
      </c>
      <c r="G74" s="73">
        <f t="shared" si="1"/>
        <v>-1.5713582688190453E-2</v>
      </c>
      <c r="I74" s="73">
        <f t="shared" si="2"/>
        <v>-1.7467062633271139E-2</v>
      </c>
      <c r="J74" s="73">
        <f t="shared" si="3"/>
        <v>-1.5838349779976967E-2</v>
      </c>
      <c r="P74" s="34">
        <f t="shared" si="4"/>
        <v>-1.7467062633271139E-2</v>
      </c>
      <c r="Q74" s="34">
        <f t="shared" si="5"/>
        <v>-1.5838349779976967E-2</v>
      </c>
      <c r="S74" s="109">
        <v>42212</v>
      </c>
      <c r="T74" s="73">
        <v>-6.4500404844755846E-2</v>
      </c>
      <c r="U74" s="73">
        <v>-5.0562959016505531E-2</v>
      </c>
      <c r="AE74" s="60"/>
    </row>
    <row r="75" spans="2:31" x14ac:dyDescent="0.25">
      <c r="B75" s="109">
        <v>42198</v>
      </c>
      <c r="C75" s="83">
        <f>IFERROR(VLOOKUP(B75,'Cotações Copasa e Ibovespa'!$T$5:$V$166,2,FALSE),"")</f>
        <v>13.651386726092426</v>
      </c>
      <c r="D75" s="83">
        <f>IFERROR(VLOOKUP(B75,'Cotações Copasa e Ibovespa'!$T$5:$V$166,3,FALSE),"")</f>
        <v>52458.909999999996</v>
      </c>
      <c r="F75" s="73">
        <f t="shared" si="0"/>
        <v>2.10062618319522E-2</v>
      </c>
      <c r="G75" s="73">
        <f t="shared" si="1"/>
        <v>-5.0028192804796312E-3</v>
      </c>
      <c r="I75" s="73">
        <f t="shared" si="2"/>
        <v>2.078867220187253E-2</v>
      </c>
      <c r="J75" s="73">
        <f t="shared" si="3"/>
        <v>-5.0153752752767249E-3</v>
      </c>
      <c r="P75" s="34">
        <f t="shared" si="4"/>
        <v>2.078867220187253E-2</v>
      </c>
      <c r="Q75" s="34">
        <f t="shared" si="5"/>
        <v>-5.0153752752767249E-3</v>
      </c>
      <c r="S75" s="109">
        <v>42219</v>
      </c>
      <c r="T75" s="73">
        <v>-5.9358081634461879E-2</v>
      </c>
      <c r="U75" s="73">
        <v>2.2714148051992829E-3</v>
      </c>
      <c r="AE75" s="60"/>
    </row>
    <row r="76" spans="2:31" x14ac:dyDescent="0.25">
      <c r="B76" s="109">
        <v>42205</v>
      </c>
      <c r="C76" s="83">
        <f>IFERROR(VLOOKUP(B76,'Cotações Copasa e Ibovespa'!$T$5:$V$166,2,FALSE),"")</f>
        <v>13.621693925582798</v>
      </c>
      <c r="D76" s="83">
        <f>IFERROR(VLOOKUP(B76,'Cotações Copasa e Ibovespa'!$T$5:$V$166,3,FALSE),"")</f>
        <v>52630.614000000001</v>
      </c>
      <c r="F76" s="73">
        <f t="shared" si="0"/>
        <v>-2.1750757710844448E-3</v>
      </c>
      <c r="G76" s="73">
        <f t="shared" si="1"/>
        <v>3.2731141382846829E-3</v>
      </c>
      <c r="I76" s="73">
        <f t="shared" si="2"/>
        <v>-2.1774446840562432E-3</v>
      </c>
      <c r="J76" s="73">
        <f t="shared" si="3"/>
        <v>3.2677691601768126E-3</v>
      </c>
      <c r="P76" s="34">
        <f t="shared" si="4"/>
        <v>-2.1774446840562432E-3</v>
      </c>
      <c r="Q76" s="34">
        <f t="shared" si="5"/>
        <v>3.2677691601768126E-3</v>
      </c>
      <c r="S76" s="109">
        <v>42226</v>
      </c>
      <c r="T76" s="73">
        <v>-0.12806872446685816</v>
      </c>
      <c r="U76" s="73">
        <v>-9.8573625539955557E-3</v>
      </c>
      <c r="AE76" s="60"/>
    </row>
    <row r="77" spans="2:31" x14ac:dyDescent="0.25">
      <c r="B77" s="109">
        <v>42212</v>
      </c>
      <c r="C77" s="83">
        <f>IFERROR(VLOOKUP(B77,'Cotações Copasa e Ibovespa'!$T$5:$V$166,2,FALSE),"")</f>
        <v>12.77082482245536</v>
      </c>
      <c r="D77" s="83">
        <f>IFERROR(VLOOKUP(B77,'Cotações Copasa e Ibovespa'!$T$5:$V$166,3,FALSE),"")</f>
        <v>50035.612736800002</v>
      </c>
      <c r="F77" s="73">
        <f t="shared" si="0"/>
        <v>-6.2464265294452703E-2</v>
      </c>
      <c r="G77" s="73">
        <f t="shared" si="1"/>
        <v>-4.930592797568345E-2</v>
      </c>
      <c r="I77" s="73">
        <f t="shared" si="2"/>
        <v>-6.4500404844755846E-2</v>
      </c>
      <c r="J77" s="73">
        <f t="shared" si="3"/>
        <v>-5.0562959016505531E-2</v>
      </c>
      <c r="P77" s="34">
        <f t="shared" si="4"/>
        <v>-6.4500404844755846E-2</v>
      </c>
      <c r="Q77" s="34">
        <f t="shared" si="5"/>
        <v>-5.0562959016505531E-2</v>
      </c>
      <c r="S77" s="109">
        <v>42233</v>
      </c>
      <c r="T77" s="73">
        <v>-7.5525265359246294E-2</v>
      </c>
      <c r="U77" s="73">
        <v>-3.3132610381139252E-2</v>
      </c>
      <c r="AE77" s="60"/>
    </row>
    <row r="78" spans="2:31" x14ac:dyDescent="0.25">
      <c r="B78" s="109">
        <v>42219</v>
      </c>
      <c r="C78" s="83">
        <f>IFERROR(VLOOKUP(B78,'Cotações Copasa e Ibovespa'!$T$5:$V$166,2,FALSE),"")</f>
        <v>12.034832783594542</v>
      </c>
      <c r="D78" s="83">
        <f>IFERROR(VLOOKUP(B78,'Cotações Copasa e Ibovespa'!$T$5:$V$166,3,FALSE),"")</f>
        <v>50149.393541140002</v>
      </c>
      <c r="F78" s="73">
        <f t="shared" si="0"/>
        <v>-5.7630736392742521E-2</v>
      </c>
      <c r="G78" s="73">
        <f t="shared" si="1"/>
        <v>2.2739964220788167E-3</v>
      </c>
      <c r="I78" s="73">
        <f t="shared" si="2"/>
        <v>-5.9358081634461879E-2</v>
      </c>
      <c r="J78" s="73">
        <f t="shared" si="3"/>
        <v>2.2714148051992829E-3</v>
      </c>
      <c r="P78" s="34">
        <f t="shared" si="4"/>
        <v>-5.9358081634461879E-2</v>
      </c>
      <c r="Q78" s="34">
        <f t="shared" si="5"/>
        <v>2.2714148051992829E-3</v>
      </c>
      <c r="S78" s="109">
        <v>42240</v>
      </c>
      <c r="T78" s="73">
        <v>-5.5524337308736439E-2</v>
      </c>
      <c r="U78" s="73">
        <v>-4.0144127563362705E-2</v>
      </c>
      <c r="AE78" s="60"/>
    </row>
    <row r="79" spans="2:31" x14ac:dyDescent="0.25">
      <c r="B79" s="109">
        <v>42226</v>
      </c>
      <c r="C79" s="83">
        <f>IFERROR(VLOOKUP(B79,'Cotações Copasa e Ibovespa'!$T$5:$V$166,2,FALSE),"")</f>
        <v>10.588160601389268</v>
      </c>
      <c r="D79" s="83">
        <f>IFERROR(VLOOKUP(B79,'Cotações Copasa e Ibovespa'!$T$5:$V$166,3,FALSE),"")</f>
        <v>49657.481249199998</v>
      </c>
      <c r="F79" s="73">
        <f t="shared" si="0"/>
        <v>-0.12020708623200205</v>
      </c>
      <c r="G79" s="73">
        <f t="shared" si="1"/>
        <v>-9.808937999149725E-3</v>
      </c>
      <c r="I79" s="73">
        <f t="shared" si="2"/>
        <v>-0.12806872446685816</v>
      </c>
      <c r="J79" s="73">
        <f t="shared" si="3"/>
        <v>-9.8573625539955557E-3</v>
      </c>
      <c r="P79" s="34">
        <f t="shared" si="4"/>
        <v>-0.12806872446685816</v>
      </c>
      <c r="Q79" s="34">
        <f t="shared" si="5"/>
        <v>-9.8573625539955557E-3</v>
      </c>
      <c r="S79" s="109">
        <v>42247</v>
      </c>
      <c r="T79" s="73">
        <v>-3.9517401055035747E-2</v>
      </c>
      <c r="U79" s="73">
        <v>5.7615376404857579E-3</v>
      </c>
      <c r="AE79" s="60"/>
    </row>
    <row r="80" spans="2:31" x14ac:dyDescent="0.25">
      <c r="B80" s="109">
        <v>42233</v>
      </c>
      <c r="C80" s="83">
        <f>IFERROR(VLOOKUP(B80,'Cotações Copasa e Ibovespa'!$T$5:$V$166,2,FALSE),"")</f>
        <v>9.8179386524262213</v>
      </c>
      <c r="D80" s="83">
        <f>IFERROR(VLOOKUP(B80,'Cotações Copasa e Ibovespa'!$T$5:$V$166,3,FALSE),"")</f>
        <v>48039.156967340001</v>
      </c>
      <c r="F80" s="73">
        <f t="shared" ref="F80:F143" si="6">C80/C79-1</f>
        <v>-7.274369722555829E-2</v>
      </c>
      <c r="G80" s="73">
        <f t="shared" ref="G80:G143" si="7">D80/D79-1</f>
        <v>-3.2589737561167009E-2</v>
      </c>
      <c r="I80" s="73">
        <f t="shared" ref="I80:I143" si="8">LN(1+F80)</f>
        <v>-7.5525265359246294E-2</v>
      </c>
      <c r="J80" s="73">
        <f t="shared" ref="J80:J143" si="9">LN(1+G80)</f>
        <v>-3.3132610381139252E-2</v>
      </c>
      <c r="P80" s="34">
        <f t="shared" ref="P80:P143" si="10">IF(OR(I80&gt;(M$17+M$16*L$21),I80&lt;(M$17-M$16*L$21)),"",I80)</f>
        <v>-7.5525265359246294E-2</v>
      </c>
      <c r="Q80" s="34">
        <f t="shared" ref="Q80:Q143" si="11">IF(OR(J80&gt;(N$17+N$16*L$21),J80&lt;(N$17-N$16*L$21)),"",J80)</f>
        <v>-3.3132610381139252E-2</v>
      </c>
      <c r="S80" s="109">
        <v>42254</v>
      </c>
      <c r="T80" s="73">
        <v>-1.0950505763852323E-2</v>
      </c>
      <c r="U80" s="73">
        <v>7.6744623525215507E-4</v>
      </c>
      <c r="AE80" s="60"/>
    </row>
    <row r="81" spans="2:31" x14ac:dyDescent="0.25">
      <c r="B81" s="109">
        <v>42240</v>
      </c>
      <c r="C81" s="83">
        <f>IFERROR(VLOOKUP(B81,'Cotações Copasa e Ibovespa'!$T$5:$V$166,2,FALSE),"")</f>
        <v>9.2876619734064381</v>
      </c>
      <c r="D81" s="83">
        <f>IFERROR(VLOOKUP(B81,'Cotações Copasa e Ibovespa'!$T$5:$V$166,3,FALSE),"")</f>
        <v>46148.862877499996</v>
      </c>
      <c r="F81" s="73">
        <f t="shared" si="6"/>
        <v>-5.4010999436092444E-2</v>
      </c>
      <c r="G81" s="73">
        <f t="shared" si="7"/>
        <v>-3.9349027109804258E-2</v>
      </c>
      <c r="I81" s="73">
        <f t="shared" si="8"/>
        <v>-5.5524337308736439E-2</v>
      </c>
      <c r="J81" s="73">
        <f t="shared" si="9"/>
        <v>-4.0144127563362705E-2</v>
      </c>
      <c r="P81" s="34">
        <f t="shared" si="10"/>
        <v>-5.5524337308736439E-2</v>
      </c>
      <c r="Q81" s="34">
        <f t="shared" si="11"/>
        <v>-4.0144127563362705E-2</v>
      </c>
      <c r="S81" s="109">
        <v>42261</v>
      </c>
      <c r="T81" s="73">
        <v>3.957882275971273E-2</v>
      </c>
      <c r="U81" s="73">
        <v>5.7932290872320076E-3</v>
      </c>
      <c r="AE81" s="60"/>
    </row>
    <row r="82" spans="2:31" x14ac:dyDescent="0.25">
      <c r="B82" s="109">
        <v>42247</v>
      </c>
      <c r="C82" s="83">
        <f>IFERROR(VLOOKUP(B82,'Cotações Copasa e Ibovespa'!$T$5:$V$166,2,FALSE),"")</f>
        <v>8.9277950434520754</v>
      </c>
      <c r="D82" s="83">
        <f>IFERROR(VLOOKUP(B82,'Cotações Copasa e Ibovespa'!$T$5:$V$166,3,FALSE),"")</f>
        <v>46415.518724239999</v>
      </c>
      <c r="F82" s="73">
        <f t="shared" si="6"/>
        <v>-3.8746772975241539E-2</v>
      </c>
      <c r="G82" s="73">
        <f t="shared" si="7"/>
        <v>5.7781672204542112E-3</v>
      </c>
      <c r="I82" s="73">
        <f t="shared" si="8"/>
        <v>-3.9517401055035747E-2</v>
      </c>
      <c r="J82" s="73">
        <f t="shared" si="9"/>
        <v>5.7615376404857579E-3</v>
      </c>
      <c r="P82" s="34">
        <f t="shared" si="10"/>
        <v>-3.9517401055035747E-2</v>
      </c>
      <c r="Q82" s="34">
        <f t="shared" si="11"/>
        <v>5.7615376404857579E-3</v>
      </c>
      <c r="S82" s="109">
        <v>42268</v>
      </c>
      <c r="T82" s="73">
        <v>0.1419207035728296</v>
      </c>
      <c r="U82" s="73">
        <v>1.999245001047277E-2</v>
      </c>
      <c r="AE82" s="60"/>
    </row>
    <row r="83" spans="2:31" x14ac:dyDescent="0.25">
      <c r="B83" s="109">
        <v>42254</v>
      </c>
      <c r="C83" s="83">
        <f>IFERROR(VLOOKUP(B83,'Cotações Copasa e Ibovespa'!$T$5:$V$166,2,FALSE),"")</f>
        <v>8.8305645057551825</v>
      </c>
      <c r="D83" s="83">
        <f>IFERROR(VLOOKUP(B83,'Cotações Copasa e Ibovespa'!$T$5:$V$166,3,FALSE),"")</f>
        <v>46451.153811600001</v>
      </c>
      <c r="F83" s="73">
        <f t="shared" si="6"/>
        <v>-1.0890767230169018E-2</v>
      </c>
      <c r="G83" s="73">
        <f t="shared" si="7"/>
        <v>7.6774079746289026E-4</v>
      </c>
      <c r="I83" s="73">
        <f t="shared" si="8"/>
        <v>-1.0950505763852323E-2</v>
      </c>
      <c r="J83" s="73">
        <f t="shared" si="9"/>
        <v>7.6744623525215507E-4</v>
      </c>
      <c r="P83" s="34">
        <f t="shared" si="10"/>
        <v>-1.0950505763852323E-2</v>
      </c>
      <c r="Q83" s="34">
        <f t="shared" si="11"/>
        <v>7.6744623525215507E-4</v>
      </c>
      <c r="S83" s="109">
        <v>42275</v>
      </c>
      <c r="T83" s="73">
        <v>5.3894076087606234E-2</v>
      </c>
      <c r="U83" s="73">
        <v>-5.4485682566647611E-2</v>
      </c>
      <c r="AE83" s="60"/>
    </row>
    <row r="84" spans="2:31" x14ac:dyDescent="0.25">
      <c r="B84" s="109">
        <v>42261</v>
      </c>
      <c r="C84" s="83">
        <f>IFERROR(VLOOKUP(B84,'Cotações Copasa e Ibovespa'!$T$5:$V$166,2,FALSE),"")</f>
        <v>9.1870764773104661</v>
      </c>
      <c r="D84" s="83">
        <f>IFERROR(VLOOKUP(B84,'Cotações Copasa e Ibovespa'!$T$5:$V$166,3,FALSE),"")</f>
        <v>46721.036979699995</v>
      </c>
      <c r="F84" s="73">
        <f t="shared" si="6"/>
        <v>4.0372500684744628E-2</v>
      </c>
      <c r="G84" s="73">
        <f t="shared" si="7"/>
        <v>5.8100422907600979E-3</v>
      </c>
      <c r="I84" s="73">
        <f t="shared" si="8"/>
        <v>3.957882275971273E-2</v>
      </c>
      <c r="J84" s="73">
        <f t="shared" si="9"/>
        <v>5.7932290872320076E-3</v>
      </c>
      <c r="P84" s="34">
        <f t="shared" si="10"/>
        <v>3.957882275971273E-2</v>
      </c>
      <c r="Q84" s="34">
        <f t="shared" si="11"/>
        <v>5.7932290872320076E-3</v>
      </c>
      <c r="S84" s="109">
        <v>42282</v>
      </c>
      <c r="T84" s="73">
        <v>4.5858639949409391E-2</v>
      </c>
      <c r="U84" s="73">
        <v>1.5176365037310098E-2</v>
      </c>
      <c r="AE84" s="60"/>
    </row>
    <row r="85" spans="2:31" x14ac:dyDescent="0.25">
      <c r="B85" s="109">
        <v>42268</v>
      </c>
      <c r="C85" s="83">
        <f>IFERROR(VLOOKUP(B85,'Cotações Copasa e Ibovespa'!$T$5:$V$166,2,FALSE),"")</f>
        <v>10.587970194575181</v>
      </c>
      <c r="D85" s="83">
        <f>IFERROR(VLOOKUP(B85,'Cotações Copasa e Ibovespa'!$T$5:$V$166,3,FALSE),"")</f>
        <v>47664.50466626</v>
      </c>
      <c r="F85" s="73">
        <f t="shared" si="6"/>
        <v>0.15248525695029702</v>
      </c>
      <c r="G85" s="73">
        <f t="shared" si="7"/>
        <v>2.0193637546399801E-2</v>
      </c>
      <c r="I85" s="73">
        <f t="shared" si="8"/>
        <v>0.1419207035728296</v>
      </c>
      <c r="J85" s="73">
        <f t="shared" si="9"/>
        <v>1.999245001047277E-2</v>
      </c>
      <c r="P85" s="34">
        <f t="shared" si="10"/>
        <v>0.1419207035728296</v>
      </c>
      <c r="Q85" s="34">
        <f t="shared" si="11"/>
        <v>1.999245001047277E-2</v>
      </c>
      <c r="S85" s="109">
        <v>42289</v>
      </c>
      <c r="T85" s="73">
        <v>4.1676183205487513E-3</v>
      </c>
      <c r="U85" s="73">
        <v>6.2311528339424306E-2</v>
      </c>
      <c r="AE85" s="60"/>
    </row>
    <row r="86" spans="2:31" x14ac:dyDescent="0.25">
      <c r="B86" s="109">
        <v>42275</v>
      </c>
      <c r="C86" s="83">
        <f>IFERROR(VLOOKUP(B86,'Cotações Copasa e Ibovespa'!$T$5:$V$166,2,FALSE),"")</f>
        <v>11.174255824866881</v>
      </c>
      <c r="D86" s="83">
        <f>IFERROR(VLOOKUP(B86,'Cotações Copasa e Ibovespa'!$T$5:$V$166,3,FALSE),"")</f>
        <v>45136.954504920002</v>
      </c>
      <c r="F86" s="73">
        <f t="shared" si="6"/>
        <v>5.5372807017542103E-2</v>
      </c>
      <c r="G86" s="73">
        <f t="shared" si="7"/>
        <v>-5.3027933029778485E-2</v>
      </c>
      <c r="I86" s="73">
        <f t="shared" si="8"/>
        <v>5.3894076087606234E-2</v>
      </c>
      <c r="J86" s="73">
        <f t="shared" si="9"/>
        <v>-5.4485682566647611E-2</v>
      </c>
      <c r="P86" s="34">
        <f t="shared" si="10"/>
        <v>5.3894076087606234E-2</v>
      </c>
      <c r="Q86" s="34">
        <f t="shared" si="11"/>
        <v>-5.4485682566647611E-2</v>
      </c>
      <c r="S86" s="109">
        <v>42296</v>
      </c>
      <c r="T86" s="73">
        <v>9.4055345249714581E-2</v>
      </c>
      <c r="U86" s="73">
        <v>-3.314433834352247E-2</v>
      </c>
      <c r="AE86" s="60"/>
    </row>
    <row r="87" spans="2:31" x14ac:dyDescent="0.25">
      <c r="B87" s="109">
        <v>42282</v>
      </c>
      <c r="C87" s="83">
        <f>IFERROR(VLOOKUP(B87,'Cotações Copasa e Ibovespa'!$T$5:$V$166,2,FALSE),"")</f>
        <v>11.698623500804361</v>
      </c>
      <c r="D87" s="83">
        <f>IFERROR(VLOOKUP(B87,'Cotações Copasa e Ibovespa'!$T$5:$V$166,3,FALSE),"")</f>
        <v>45827.193816979998</v>
      </c>
      <c r="F87" s="73">
        <f t="shared" si="6"/>
        <v>4.692640692640726E-2</v>
      </c>
      <c r="G87" s="73">
        <f t="shared" si="7"/>
        <v>1.529211085751836E-2</v>
      </c>
      <c r="I87" s="73">
        <f t="shared" si="8"/>
        <v>4.5858639949409391E-2</v>
      </c>
      <c r="J87" s="73">
        <f t="shared" si="9"/>
        <v>1.5176365037310098E-2</v>
      </c>
      <c r="P87" s="34">
        <f t="shared" si="10"/>
        <v>4.5858639949409391E-2</v>
      </c>
      <c r="Q87" s="34">
        <f t="shared" si="11"/>
        <v>1.5176365037310098E-2</v>
      </c>
      <c r="S87" s="109">
        <v>42303</v>
      </c>
      <c r="T87" s="73">
        <v>-6.2322088684992678E-2</v>
      </c>
      <c r="U87" s="73">
        <v>3.2282352625473644E-3</v>
      </c>
      <c r="AE87" s="60"/>
    </row>
    <row r="88" spans="2:31" x14ac:dyDescent="0.25">
      <c r="B88" s="109">
        <v>42289</v>
      </c>
      <c r="C88" s="83">
        <f>IFERROR(VLOOKUP(B88,'Cotações Copasa e Ibovespa'!$T$5:$V$166,2,FALSE),"")</f>
        <v>11.747480636661976</v>
      </c>
      <c r="D88" s="83">
        <f>IFERROR(VLOOKUP(B88,'Cotações Copasa e Ibovespa'!$T$5:$V$166,3,FALSE),"")</f>
        <v>48773.600578124999</v>
      </c>
      <c r="F88" s="73">
        <f t="shared" si="6"/>
        <v>4.1763149189522064E-3</v>
      </c>
      <c r="G88" s="73">
        <f t="shared" si="7"/>
        <v>6.4293850784581386E-2</v>
      </c>
      <c r="I88" s="73">
        <f t="shared" si="8"/>
        <v>4.1676183205487513E-3</v>
      </c>
      <c r="J88" s="73">
        <f t="shared" si="9"/>
        <v>6.2311528339424306E-2</v>
      </c>
      <c r="P88" s="34">
        <f t="shared" si="10"/>
        <v>4.1676183205487513E-3</v>
      </c>
      <c r="Q88" s="34">
        <f t="shared" si="11"/>
        <v>6.2311528339424306E-2</v>
      </c>
      <c r="S88" s="109">
        <v>42310</v>
      </c>
      <c r="T88" s="73">
        <v>1.0764907444665839E-3</v>
      </c>
      <c r="U88" s="73">
        <v>-2.1694042954759945E-2</v>
      </c>
      <c r="AE88" s="60"/>
    </row>
    <row r="89" spans="2:31" x14ac:dyDescent="0.25">
      <c r="B89" s="109">
        <v>42296</v>
      </c>
      <c r="C89" s="83">
        <f>IFERROR(VLOOKUP(B89,'Cotações Copasa e Ibovespa'!$T$5:$V$166,2,FALSE),"")</f>
        <v>12.906023610712021</v>
      </c>
      <c r="D89" s="83">
        <f>IFERROR(VLOOKUP(B89,'Cotações Copasa e Ibovespa'!$T$5:$V$166,3,FALSE),"")</f>
        <v>47183.528365480001</v>
      </c>
      <c r="F89" s="73">
        <f t="shared" si="6"/>
        <v>9.8620547663166302E-2</v>
      </c>
      <c r="G89" s="73">
        <f t="shared" si="7"/>
        <v>-3.260108324580302E-2</v>
      </c>
      <c r="I89" s="73">
        <f t="shared" si="8"/>
        <v>9.4055345249714581E-2</v>
      </c>
      <c r="J89" s="73">
        <f t="shared" si="9"/>
        <v>-3.314433834352247E-2</v>
      </c>
      <c r="P89" s="34">
        <f t="shared" si="10"/>
        <v>9.4055345249714581E-2</v>
      </c>
      <c r="Q89" s="34">
        <f t="shared" si="11"/>
        <v>-3.314433834352247E-2</v>
      </c>
      <c r="S89" s="109">
        <v>42317</v>
      </c>
      <c r="T89" s="73">
        <v>0.12174674445627483</v>
      </c>
      <c r="U89" s="73">
        <v>2.2722286629574845E-2</v>
      </c>
      <c r="AE89" s="60"/>
    </row>
    <row r="90" spans="2:31" x14ac:dyDescent="0.25">
      <c r="B90" s="109">
        <v>42303</v>
      </c>
      <c r="C90" s="83">
        <f>IFERROR(VLOOKUP(B90,'Cotações Copasa e Ibovespa'!$T$5:$V$166,2,FALSE),"")</f>
        <v>12.126244373063319</v>
      </c>
      <c r="D90" s="83">
        <f>IFERROR(VLOOKUP(B90,'Cotações Copasa e Ibovespa'!$T$5:$V$166,3,FALSE),"")</f>
        <v>47336.094021979996</v>
      </c>
      <c r="F90" s="73">
        <f t="shared" si="6"/>
        <v>-6.0419790104946358E-2</v>
      </c>
      <c r="G90" s="73">
        <f t="shared" si="7"/>
        <v>3.2334516257079837E-3</v>
      </c>
      <c r="I90" s="73">
        <f t="shared" si="8"/>
        <v>-6.2322088684992678E-2</v>
      </c>
      <c r="J90" s="73">
        <f t="shared" si="9"/>
        <v>3.2282352625473644E-3</v>
      </c>
      <c r="P90" s="34">
        <f t="shared" si="10"/>
        <v>-6.2322088684992678E-2</v>
      </c>
      <c r="Q90" s="34">
        <f t="shared" si="11"/>
        <v>3.2282352625473644E-3</v>
      </c>
      <c r="S90" s="109">
        <v>42324</v>
      </c>
      <c r="T90" s="73">
        <v>5.0965555794881955E-2</v>
      </c>
      <c r="U90" s="73">
        <v>-1.4475513719967381E-2</v>
      </c>
      <c r="AE90" s="60"/>
    </row>
    <row r="91" spans="2:31" x14ac:dyDescent="0.25">
      <c r="B91" s="109">
        <v>42310</v>
      </c>
      <c r="C91" s="83">
        <f>IFERROR(VLOOKUP(B91,'Cotações Copasa e Ibovespa'!$T$5:$V$166,2,FALSE),"")</f>
        <v>12.139305191559901</v>
      </c>
      <c r="D91" s="83">
        <f>IFERROR(VLOOKUP(B91,'Cotações Copasa e Ibovespa'!$T$5:$V$166,3,FALSE),"")</f>
        <v>46320.241578925001</v>
      </c>
      <c r="F91" s="73">
        <f t="shared" si="6"/>
        <v>1.0770703685960559E-3</v>
      </c>
      <c r="G91" s="73">
        <f t="shared" si="7"/>
        <v>-2.1460419665874753E-2</v>
      </c>
      <c r="I91" s="73">
        <f t="shared" si="8"/>
        <v>1.0764907444665839E-3</v>
      </c>
      <c r="J91" s="73">
        <f t="shared" si="9"/>
        <v>-2.1694042954759945E-2</v>
      </c>
      <c r="P91" s="34">
        <f t="shared" si="10"/>
        <v>1.0764907444665839E-3</v>
      </c>
      <c r="Q91" s="34">
        <f t="shared" si="11"/>
        <v>-2.1694042954759945E-2</v>
      </c>
      <c r="S91" s="109">
        <v>42331</v>
      </c>
      <c r="T91" s="73">
        <v>6.8183574425301541E-2</v>
      </c>
      <c r="U91" s="73">
        <v>2.2009447807806285E-2</v>
      </c>
      <c r="AE91" s="60"/>
    </row>
    <row r="92" spans="2:31" x14ac:dyDescent="0.25">
      <c r="B92" s="109">
        <v>42317</v>
      </c>
      <c r="C92" s="83">
        <f>IFERROR(VLOOKUP(B92,'Cotações Copasa e Ibovespa'!$T$5:$V$166,2,FALSE),"")</f>
        <v>13.710957017317162</v>
      </c>
      <c r="D92" s="83">
        <f>IFERROR(VLOOKUP(B92,'Cotações Copasa e Ibovespa'!$T$5:$V$166,3,FALSE),"")</f>
        <v>47384.792093700002</v>
      </c>
      <c r="F92" s="73">
        <f t="shared" si="6"/>
        <v>0.12946802151823178</v>
      </c>
      <c r="G92" s="73">
        <f t="shared" si="7"/>
        <v>2.2982404203594653E-2</v>
      </c>
      <c r="I92" s="73">
        <f t="shared" si="8"/>
        <v>0.12174674445627483</v>
      </c>
      <c r="J92" s="73">
        <f t="shared" si="9"/>
        <v>2.2722286629574845E-2</v>
      </c>
      <c r="P92" s="34">
        <f t="shared" si="10"/>
        <v>0.12174674445627483</v>
      </c>
      <c r="Q92" s="34">
        <f t="shared" si="11"/>
        <v>2.2722286629574845E-2</v>
      </c>
      <c r="S92" s="109">
        <v>42338</v>
      </c>
      <c r="T92" s="73">
        <v>2.6862227848878935E-2</v>
      </c>
      <c r="U92" s="73">
        <v>-2.2992017959710863E-2</v>
      </c>
      <c r="AE92" s="60"/>
    </row>
    <row r="93" spans="2:31" x14ac:dyDescent="0.25">
      <c r="B93" s="109">
        <v>42324</v>
      </c>
      <c r="C93" s="83">
        <f>IFERROR(VLOOKUP(B93,'Cotações Copasa e Ibovespa'!$T$5:$V$166,2,FALSE),"")</f>
        <v>14.427856993520418</v>
      </c>
      <c r="D93" s="83">
        <f>IFERROR(VLOOKUP(B93,'Cotações Copasa e Ibovespa'!$T$5:$V$166,3,FALSE),"")</f>
        <v>46703.813533880006</v>
      </c>
      <c r="F93" s="73">
        <f t="shared" si="6"/>
        <v>5.2286647481849746E-2</v>
      </c>
      <c r="G93" s="73">
        <f t="shared" si="7"/>
        <v>-1.4371247181446112E-2</v>
      </c>
      <c r="I93" s="73">
        <f t="shared" si="8"/>
        <v>5.0965555794881955E-2</v>
      </c>
      <c r="J93" s="73">
        <f t="shared" si="9"/>
        <v>-1.4475513719967381E-2</v>
      </c>
      <c r="P93" s="34">
        <f t="shared" si="10"/>
        <v>5.0965555794881955E-2</v>
      </c>
      <c r="Q93" s="34">
        <f t="shared" si="11"/>
        <v>-1.4475513719967381E-2</v>
      </c>
      <c r="S93" s="109">
        <v>42345</v>
      </c>
      <c r="T93" s="73">
        <v>-3.389737246266835E-2</v>
      </c>
      <c r="U93" s="73">
        <v>-2.760429621609467E-2</v>
      </c>
      <c r="AE93" s="60"/>
    </row>
    <row r="94" spans="2:31" x14ac:dyDescent="0.25">
      <c r="B94" s="109">
        <v>42331</v>
      </c>
      <c r="C94" s="83">
        <f>IFERROR(VLOOKUP(B94,'Cotações Copasa e Ibovespa'!$T$5:$V$166,2,FALSE),"")</f>
        <v>15.445912815881176</v>
      </c>
      <c r="D94" s="83">
        <f>IFERROR(VLOOKUP(B94,'Cotações Copasa e Ibovespa'!$T$5:$V$166,3,FALSE),"")</f>
        <v>47743.134161900001</v>
      </c>
      <c r="F94" s="73">
        <f t="shared" si="6"/>
        <v>7.0561818211669847E-2</v>
      </c>
      <c r="G94" s="73">
        <f t="shared" si="7"/>
        <v>2.2253442478868513E-2</v>
      </c>
      <c r="I94" s="73">
        <f t="shared" si="8"/>
        <v>6.8183574425301541E-2</v>
      </c>
      <c r="J94" s="73">
        <f t="shared" si="9"/>
        <v>2.2009447807806285E-2</v>
      </c>
      <c r="P94" s="34">
        <f t="shared" si="10"/>
        <v>6.8183574425301541E-2</v>
      </c>
      <c r="Q94" s="34">
        <f t="shared" si="11"/>
        <v>2.2009447807806285E-2</v>
      </c>
      <c r="S94" s="109">
        <v>42352</v>
      </c>
      <c r="T94" s="73">
        <v>-6.3268849410987663E-2</v>
      </c>
      <c r="U94" s="73">
        <v>-3.292543873874911E-3</v>
      </c>
      <c r="AE94" s="60"/>
    </row>
    <row r="95" spans="2:31" x14ac:dyDescent="0.25">
      <c r="B95" s="109">
        <v>42338</v>
      </c>
      <c r="C95" s="83">
        <f>IFERROR(VLOOKUP(B95,'Cotações Copasa e Ibovespa'!$T$5:$V$166,2,FALSE),"")</f>
        <v>15.866447406149721</v>
      </c>
      <c r="D95" s="83">
        <f>IFERROR(VLOOKUP(B95,'Cotações Copasa e Ibovespa'!$T$5:$V$166,3,FALSE),"")</f>
        <v>46657.946298299998</v>
      </c>
      <c r="F95" s="73">
        <f t="shared" si="6"/>
        <v>2.7226269841181594E-2</v>
      </c>
      <c r="G95" s="73">
        <f t="shared" si="7"/>
        <v>-2.2729715647072157E-2</v>
      </c>
      <c r="I95" s="73">
        <f t="shared" si="8"/>
        <v>2.6862227848878935E-2</v>
      </c>
      <c r="J95" s="73">
        <f t="shared" si="9"/>
        <v>-2.2992017959710863E-2</v>
      </c>
      <c r="P95" s="34">
        <f t="shared" si="10"/>
        <v>2.6862227848878935E-2</v>
      </c>
      <c r="Q95" s="34">
        <f t="shared" si="11"/>
        <v>-2.2992017959710863E-2</v>
      </c>
      <c r="S95" s="109">
        <v>42359</v>
      </c>
      <c r="T95" s="73">
        <v>-5.1665939433400206E-2</v>
      </c>
      <c r="U95" s="73">
        <v>-1.7534905888075731E-2</v>
      </c>
      <c r="AE95" s="60"/>
    </row>
    <row r="96" spans="2:31" x14ac:dyDescent="0.25">
      <c r="B96" s="109">
        <v>42345</v>
      </c>
      <c r="C96" s="83">
        <f>IFERROR(VLOOKUP(B96,'Cotações Copasa e Ibovespa'!$T$5:$V$166,2,FALSE),"")</f>
        <v>15.33762992503336</v>
      </c>
      <c r="D96" s="83">
        <f>IFERROR(VLOOKUP(B96,'Cotações Copasa e Ibovespa'!$T$5:$V$166,3,FALSE),"")</f>
        <v>45387.600691680003</v>
      </c>
      <c r="F96" s="73">
        <f t="shared" si="6"/>
        <v>-3.3329293418978945E-2</v>
      </c>
      <c r="G96" s="73">
        <f t="shared" si="7"/>
        <v>-2.7226779303534787E-2</v>
      </c>
      <c r="I96" s="73">
        <f t="shared" si="8"/>
        <v>-3.389737246266835E-2</v>
      </c>
      <c r="J96" s="73">
        <f t="shared" si="9"/>
        <v>-2.760429621609467E-2</v>
      </c>
      <c r="P96" s="34">
        <f t="shared" si="10"/>
        <v>-3.389737246266835E-2</v>
      </c>
      <c r="Q96" s="34">
        <f t="shared" si="11"/>
        <v>-2.760429621609467E-2</v>
      </c>
      <c r="S96" s="109">
        <v>42366</v>
      </c>
      <c r="T96" s="73">
        <v>2.0188642521001814E-2</v>
      </c>
      <c r="U96" s="73">
        <v>-1.5929128378204697E-2</v>
      </c>
      <c r="AE96" s="60"/>
    </row>
    <row r="97" spans="2:31" x14ac:dyDescent="0.25">
      <c r="B97" s="109">
        <v>42352</v>
      </c>
      <c r="C97" s="83">
        <f>IFERROR(VLOOKUP(B97,'Cotações Copasa e Ibovespa'!$T$5:$V$166,2,FALSE),"")</f>
        <v>14.397296294975542</v>
      </c>
      <c r="D97" s="83">
        <f>IFERROR(VLOOKUP(B97,'Cotações Copasa e Ibovespa'!$T$5:$V$166,3,FALSE),"")</f>
        <v>45238.405775259991</v>
      </c>
      <c r="F97" s="73">
        <f t="shared" si="6"/>
        <v>-6.1308926780339723E-2</v>
      </c>
      <c r="G97" s="73">
        <f t="shared" si="7"/>
        <v>-3.287129395393662E-3</v>
      </c>
      <c r="I97" s="73">
        <f t="shared" si="8"/>
        <v>-6.3268849410987663E-2</v>
      </c>
      <c r="J97" s="73">
        <f t="shared" si="9"/>
        <v>-3.292543873874911E-3</v>
      </c>
      <c r="P97" s="34">
        <f t="shared" si="10"/>
        <v>-6.3268849410987663E-2</v>
      </c>
      <c r="Q97" s="34">
        <f t="shared" si="11"/>
        <v>-3.292543873874911E-3</v>
      </c>
      <c r="S97" s="109">
        <v>42373</v>
      </c>
      <c r="T97" s="73">
        <v>2.1589294378119253E-2</v>
      </c>
      <c r="U97" s="73">
        <v>-1.615913500203171E-2</v>
      </c>
      <c r="AE97" s="60"/>
    </row>
    <row r="98" spans="2:31" x14ac:dyDescent="0.25">
      <c r="B98" s="109">
        <v>42359</v>
      </c>
      <c r="C98" s="83">
        <f>IFERROR(VLOOKUP(B98,'Cotações Copasa e Ibovespa'!$T$5:$V$166,2,FALSE),"")</f>
        <v>13.672335602681439</v>
      </c>
      <c r="D98" s="83">
        <f>IFERROR(VLOOKUP(B98,'Cotações Copasa e Ibovespa'!$T$5:$V$166,3,FALSE),"")</f>
        <v>44452.068906960005</v>
      </c>
      <c r="F98" s="73">
        <f t="shared" si="6"/>
        <v>-5.0353946841192876E-2</v>
      </c>
      <c r="G98" s="73">
        <f t="shared" si="7"/>
        <v>-1.7382064085247229E-2</v>
      </c>
      <c r="I98" s="73">
        <f t="shared" si="8"/>
        <v>-5.1665939433400206E-2</v>
      </c>
      <c r="J98" s="73">
        <f t="shared" si="9"/>
        <v>-1.7534905888075731E-2</v>
      </c>
      <c r="P98" s="34">
        <f t="shared" si="10"/>
        <v>-5.1665939433400206E-2</v>
      </c>
      <c r="Q98" s="34">
        <f t="shared" si="11"/>
        <v>-1.7534905888075731E-2</v>
      </c>
      <c r="S98" s="109">
        <v>42387</v>
      </c>
      <c r="T98" s="73">
        <v>-0.10042773455217015</v>
      </c>
      <c r="U98" s="73">
        <v>-5.49510887493053E-2</v>
      </c>
      <c r="AE98" s="60"/>
    </row>
    <row r="99" spans="2:31" x14ac:dyDescent="0.25">
      <c r="B99" s="109">
        <v>42366</v>
      </c>
      <c r="C99" s="83">
        <f>IFERROR(VLOOKUP(B99,'Cotações Copasa e Ibovespa'!$T$5:$V$166,2,FALSE),"")</f>
        <v>13.951166638179165</v>
      </c>
      <c r="D99" s="83">
        <f>IFERROR(VLOOKUP(B99,'Cotações Copasa e Ibovespa'!$T$5:$V$166,3,FALSE),"")</f>
        <v>43749.59593926667</v>
      </c>
      <c r="F99" s="73">
        <f t="shared" si="6"/>
        <v>2.0393811533052197E-2</v>
      </c>
      <c r="G99" s="73">
        <f t="shared" si="7"/>
        <v>-1.580293077390027E-2</v>
      </c>
      <c r="I99" s="73">
        <f t="shared" si="8"/>
        <v>2.0188642521001814E-2</v>
      </c>
      <c r="J99" s="73">
        <f t="shared" si="9"/>
        <v>-1.5929128378204697E-2</v>
      </c>
      <c r="P99" s="34">
        <f t="shared" si="10"/>
        <v>2.0188642521001814E-2</v>
      </c>
      <c r="Q99" s="34">
        <f t="shared" si="11"/>
        <v>-1.5929128378204697E-2</v>
      </c>
      <c r="S99" s="109">
        <v>42394</v>
      </c>
      <c r="T99" s="73">
        <v>-4.925323433283748E-2</v>
      </c>
      <c r="U99" s="73">
        <v>-2.6846524116990938E-2</v>
      </c>
      <c r="AE99" s="60"/>
    </row>
    <row r="100" spans="2:31" x14ac:dyDescent="0.25">
      <c r="B100" s="109">
        <v>42373</v>
      </c>
      <c r="C100" s="83">
        <f>IFERROR(VLOOKUP(B100,'Cotações Copasa e Ibovespa'!$T$5:$V$166,2,FALSE),"")</f>
        <v>14.255637309124934</v>
      </c>
      <c r="D100" s="83">
        <f>IFERROR(VLOOKUP(B100,'Cotações Copasa e Ibovespa'!$T$5:$V$166,3,FALSE),"")</f>
        <v>43048.321565366663</v>
      </c>
      <c r="F100" s="73">
        <f t="shared" si="6"/>
        <v>2.1824029405006495E-2</v>
      </c>
      <c r="G100" s="73">
        <f t="shared" si="7"/>
        <v>-1.6029276587457342E-2</v>
      </c>
      <c r="I100" s="73">
        <f t="shared" si="8"/>
        <v>2.1589294378119253E-2</v>
      </c>
      <c r="J100" s="73">
        <f t="shared" si="9"/>
        <v>-1.615913500203171E-2</v>
      </c>
      <c r="P100" s="34">
        <f t="shared" si="10"/>
        <v>2.1589294378119253E-2</v>
      </c>
      <c r="Q100" s="34">
        <f t="shared" si="11"/>
        <v>-1.615913500203171E-2</v>
      </c>
      <c r="S100" s="109">
        <v>42401</v>
      </c>
      <c r="T100" s="73">
        <v>0.12921453861180626</v>
      </c>
      <c r="U100" s="73">
        <v>3.2053879001805535E-2</v>
      </c>
      <c r="AE100" s="60"/>
    </row>
    <row r="101" spans="2:31" x14ac:dyDescent="0.25">
      <c r="B101" s="109">
        <v>42380</v>
      </c>
      <c r="C101" s="83">
        <f>IFERROR(VLOOKUP(B101,'Cotações Copasa e Ibovespa'!$T$5:$V$166,2,FALSE),"")</f>
        <v>12.055115596794661</v>
      </c>
      <c r="D101" s="83">
        <f>IFERROR(VLOOKUP(B101,'Cotações Copasa e Ibovespa'!$T$5:$V$166,3,FALSE),"")</f>
        <v>41089.976537519993</v>
      </c>
      <c r="F101" s="73">
        <f t="shared" si="6"/>
        <v>-0.15436151079136495</v>
      </c>
      <c r="G101" s="73">
        <f t="shared" si="7"/>
        <v>-4.5491785896298542E-2</v>
      </c>
      <c r="I101" s="73">
        <f t="shared" si="8"/>
        <v>-0.16766332842243817</v>
      </c>
      <c r="J101" s="73">
        <f t="shared" si="9"/>
        <v>-4.6559030192073081E-2</v>
      </c>
      <c r="P101" s="34" t="str">
        <f t="shared" si="10"/>
        <v/>
      </c>
      <c r="Q101" s="34">
        <f t="shared" si="11"/>
        <v>-4.6559030192073081E-2</v>
      </c>
      <c r="S101" s="109">
        <v>42408</v>
      </c>
      <c r="T101" s="73">
        <v>5.1252590205189505E-2</v>
      </c>
      <c r="U101" s="73">
        <v>2.0348413616666946E-2</v>
      </c>
      <c r="AE101" s="60"/>
    </row>
    <row r="102" spans="2:31" x14ac:dyDescent="0.25">
      <c r="B102" s="109">
        <v>42387</v>
      </c>
      <c r="C102" s="83">
        <f>IFERROR(VLOOKUP(B102,'Cotações Copasa e Ibovespa'!$T$5:$V$166,2,FALSE),"")</f>
        <v>10.903254974290281</v>
      </c>
      <c r="D102" s="83">
        <f>IFERROR(VLOOKUP(B102,'Cotações Copasa e Ibovespa'!$T$5:$V$166,3,FALSE),"")</f>
        <v>38892.954779059997</v>
      </c>
      <c r="F102" s="73">
        <f t="shared" si="6"/>
        <v>-9.5549529430530633E-2</v>
      </c>
      <c r="G102" s="73">
        <f t="shared" si="7"/>
        <v>-5.3468557142004158E-2</v>
      </c>
      <c r="I102" s="73">
        <f t="shared" si="8"/>
        <v>-0.10042773455217015</v>
      </c>
      <c r="J102" s="73">
        <f t="shared" si="9"/>
        <v>-5.49510887493053E-2</v>
      </c>
      <c r="P102" s="34">
        <f t="shared" si="10"/>
        <v>-0.10042773455217015</v>
      </c>
      <c r="Q102" s="34">
        <f t="shared" si="11"/>
        <v>-5.49510887493053E-2</v>
      </c>
      <c r="S102" s="109">
        <v>42415</v>
      </c>
      <c r="T102" s="73">
        <v>-2.565498580911597E-2</v>
      </c>
      <c r="U102" s="73">
        <v>-1.8755023284667992E-5</v>
      </c>
      <c r="AE102" s="60"/>
    </row>
    <row r="103" spans="2:31" x14ac:dyDescent="0.25">
      <c r="B103" s="109">
        <v>42394</v>
      </c>
      <c r="C103" s="83">
        <f>IFERROR(VLOOKUP(B103,'Cotações Copasa e Ibovespa'!$T$5:$V$166,2,FALSE),"")</f>
        <v>10.3792449248204</v>
      </c>
      <c r="D103" s="83">
        <f>IFERROR(VLOOKUP(B103,'Cotações Copasa e Ibovespa'!$T$5:$V$166,3,FALSE),"")</f>
        <v>37862.705316524996</v>
      </c>
      <c r="F103" s="73">
        <f t="shared" si="6"/>
        <v>-4.8059964726633431E-2</v>
      </c>
      <c r="G103" s="73">
        <f t="shared" si="7"/>
        <v>-2.648935953535958E-2</v>
      </c>
      <c r="I103" s="73">
        <f t="shared" si="8"/>
        <v>-4.925323433283748E-2</v>
      </c>
      <c r="J103" s="73">
        <f t="shared" si="9"/>
        <v>-2.6846524116990938E-2</v>
      </c>
      <c r="P103" s="34">
        <f t="shared" si="10"/>
        <v>-4.925323433283748E-2</v>
      </c>
      <c r="Q103" s="34">
        <f t="shared" si="11"/>
        <v>-2.6846524116990938E-2</v>
      </c>
      <c r="S103" s="109">
        <v>42422</v>
      </c>
      <c r="T103" s="73">
        <v>3.5505765789789791E-2</v>
      </c>
      <c r="U103" s="73">
        <v>4.5753557869812757E-2</v>
      </c>
      <c r="AE103" s="60"/>
    </row>
    <row r="104" spans="2:31" x14ac:dyDescent="0.25">
      <c r="B104" s="109">
        <v>42401</v>
      </c>
      <c r="C104" s="83">
        <f>IFERROR(VLOOKUP(B104,'Cotações Copasa e Ibovespa'!$T$5:$V$166,2,FALSE),"")</f>
        <v>11.810898069151822</v>
      </c>
      <c r="D104" s="83">
        <f>IFERROR(VLOOKUP(B104,'Cotações Copasa e Ibovespa'!$T$5:$V$166,3,FALSE),"")</f>
        <v>39096.012434899996</v>
      </c>
      <c r="F104" s="73">
        <f t="shared" si="6"/>
        <v>0.13793422880963524</v>
      </c>
      <c r="G104" s="73">
        <f t="shared" si="7"/>
        <v>3.2573137816349629E-2</v>
      </c>
      <c r="I104" s="73">
        <f t="shared" si="8"/>
        <v>0.12921453861180626</v>
      </c>
      <c r="J104" s="73">
        <f t="shared" si="9"/>
        <v>3.2053879001805535E-2</v>
      </c>
      <c r="P104" s="34">
        <f t="shared" si="10"/>
        <v>0.12921453861180626</v>
      </c>
      <c r="Q104" s="34">
        <f t="shared" si="11"/>
        <v>3.2053879001805535E-2</v>
      </c>
      <c r="S104" s="109">
        <v>42429</v>
      </c>
      <c r="T104" s="73">
        <v>6.9513489502908907E-2</v>
      </c>
      <c r="U104" s="73">
        <v>9.7492556693203457E-3</v>
      </c>
      <c r="AE104" s="60"/>
    </row>
    <row r="105" spans="2:31" x14ac:dyDescent="0.25">
      <c r="B105" s="109">
        <v>42408</v>
      </c>
      <c r="C105" s="83">
        <f>IFERROR(VLOOKUP(B105,'Cotações Copasa e Ibovespa'!$T$5:$V$166,2,FALSE),"")</f>
        <v>12.432018237881225</v>
      </c>
      <c r="D105" s="83">
        <f>IFERROR(VLOOKUP(B105,'Cotações Copasa e Ibovespa'!$T$5:$V$166,3,FALSE),"")</f>
        <v>39899.703454300005</v>
      </c>
      <c r="F105" s="73">
        <f t="shared" si="6"/>
        <v>5.258873331162417E-2</v>
      </c>
      <c r="G105" s="73">
        <f t="shared" si="7"/>
        <v>2.0556853994720292E-2</v>
      </c>
      <c r="I105" s="73">
        <f t="shared" si="8"/>
        <v>5.1252590205189505E-2</v>
      </c>
      <c r="J105" s="73">
        <f t="shared" si="9"/>
        <v>2.0348413616666946E-2</v>
      </c>
      <c r="P105" s="34">
        <f t="shared" si="10"/>
        <v>5.1252590205189505E-2</v>
      </c>
      <c r="Q105" s="34">
        <f t="shared" si="11"/>
        <v>2.0348413616666946E-2</v>
      </c>
      <c r="S105" s="109">
        <v>42443</v>
      </c>
      <c r="T105" s="73">
        <v>5.4796039173700364E-2</v>
      </c>
      <c r="U105" s="73">
        <v>4.7073988506307035E-2</v>
      </c>
      <c r="AE105" s="60"/>
    </row>
    <row r="106" spans="2:31" x14ac:dyDescent="0.25">
      <c r="B106" s="109">
        <v>42415</v>
      </c>
      <c r="C106" s="83">
        <f>IFERROR(VLOOKUP(B106,'Cotações Copasa e Ibovespa'!$T$5:$V$166,2,FALSE),"")</f>
        <v>12.117131465034674</v>
      </c>
      <c r="D106" s="83">
        <f>IFERROR(VLOOKUP(B106,'Cotações Copasa e Ibovespa'!$T$5:$V$166,3,FALSE),"")</f>
        <v>39898.955141450002</v>
      </c>
      <c r="F106" s="73">
        <f t="shared" si="6"/>
        <v>-2.5328692962102384E-2</v>
      </c>
      <c r="G106" s="73">
        <f t="shared" si="7"/>
        <v>-1.8754847410318298E-5</v>
      </c>
      <c r="I106" s="73">
        <f t="shared" si="8"/>
        <v>-2.565498580911597E-2</v>
      </c>
      <c r="J106" s="73">
        <f t="shared" si="9"/>
        <v>-1.8755023284667992E-5</v>
      </c>
      <c r="P106" s="34">
        <f t="shared" si="10"/>
        <v>-2.565498580911597E-2</v>
      </c>
      <c r="Q106" s="34">
        <f t="shared" si="11"/>
        <v>-1.8755023284667992E-5</v>
      </c>
      <c r="S106" s="109">
        <v>42450</v>
      </c>
      <c r="T106" s="73">
        <v>8.8869613602759814E-2</v>
      </c>
      <c r="U106" s="73">
        <v>7.8969431933781937E-3</v>
      </c>
      <c r="AE106" s="60"/>
    </row>
    <row r="107" spans="2:31" x14ac:dyDescent="0.25">
      <c r="B107" s="109">
        <v>42422</v>
      </c>
      <c r="C107" s="83">
        <f>IFERROR(VLOOKUP(B107,'Cotações Copasa e Ibovespa'!$T$5:$V$166,2,FALSE),"")</f>
        <v>12.55508848803192</v>
      </c>
      <c r="D107" s="83">
        <f>IFERROR(VLOOKUP(B107,'Cotações Copasa e Ibovespa'!$T$5:$V$166,3,FALSE),"")</f>
        <v>41766.880565080006</v>
      </c>
      <c r="F107" s="73">
        <f t="shared" si="6"/>
        <v>3.6143622297160061E-2</v>
      </c>
      <c r="G107" s="73">
        <f t="shared" si="7"/>
        <v>4.6816399502388473E-2</v>
      </c>
      <c r="I107" s="73">
        <f t="shared" si="8"/>
        <v>3.5505765789789791E-2</v>
      </c>
      <c r="J107" s="73">
        <f t="shared" si="9"/>
        <v>4.5753557869812757E-2</v>
      </c>
      <c r="P107" s="34">
        <f t="shared" si="10"/>
        <v>3.5505765789789791E-2</v>
      </c>
      <c r="Q107" s="34">
        <f t="shared" si="11"/>
        <v>4.5753557869812757E-2</v>
      </c>
      <c r="S107" s="109">
        <v>42457</v>
      </c>
      <c r="T107" s="73">
        <v>2.3278797297243435E-2</v>
      </c>
      <c r="U107" s="73">
        <v>1.4826883684061648E-2</v>
      </c>
      <c r="AE107" s="60"/>
    </row>
    <row r="108" spans="2:31" x14ac:dyDescent="0.25">
      <c r="B108" s="109">
        <v>42429</v>
      </c>
      <c r="C108" s="83">
        <f>IFERROR(VLOOKUP(B108,'Cotações Copasa e Ibovespa'!$T$5:$V$166,2,FALSE),"")</f>
        <v>13.458885637576298</v>
      </c>
      <c r="D108" s="83">
        <f>IFERROR(VLOOKUP(B108,'Cotações Copasa e Ibovespa'!$T$5:$V$166,3,FALSE),"")</f>
        <v>42176.067957439998</v>
      </c>
      <c r="F108" s="73">
        <f t="shared" si="6"/>
        <v>7.1986521672540826E-2</v>
      </c>
      <c r="G108" s="73">
        <f t="shared" si="7"/>
        <v>9.7969344807162795E-3</v>
      </c>
      <c r="I108" s="73">
        <f t="shared" si="8"/>
        <v>6.9513489502908907E-2</v>
      </c>
      <c r="J108" s="73">
        <f t="shared" si="9"/>
        <v>9.7492556693203457E-3</v>
      </c>
      <c r="P108" s="34">
        <f t="shared" si="10"/>
        <v>6.9513489502908907E-2</v>
      </c>
      <c r="Q108" s="34">
        <f t="shared" si="11"/>
        <v>9.7492556693203457E-3</v>
      </c>
      <c r="S108" s="109">
        <v>42464</v>
      </c>
      <c r="T108" s="73">
        <v>1.4867992072678625E-2</v>
      </c>
      <c r="U108" s="73">
        <v>1.2155085868143433E-3</v>
      </c>
      <c r="AE108" s="60"/>
    </row>
    <row r="109" spans="2:31" x14ac:dyDescent="0.25">
      <c r="B109" s="109">
        <v>42436</v>
      </c>
      <c r="C109" s="83">
        <f>IFERROR(VLOOKUP(B109,'Cotações Copasa e Ibovespa'!$T$5:$V$166,2,FALSE),"")</f>
        <v>14.714586783645339</v>
      </c>
      <c r="D109" s="83">
        <f>IFERROR(VLOOKUP(B109,'Cotações Copasa e Ibovespa'!$T$5:$V$166,3,FALSE),"")</f>
        <v>46907.926700440003</v>
      </c>
      <c r="F109" s="73">
        <f t="shared" si="6"/>
        <v>9.3299042720387471E-2</v>
      </c>
      <c r="G109" s="73">
        <f t="shared" si="7"/>
        <v>0.11219297986182442</v>
      </c>
      <c r="I109" s="73">
        <f t="shared" si="8"/>
        <v>8.9199769870602783E-2</v>
      </c>
      <c r="J109" s="73">
        <f t="shared" si="9"/>
        <v>0.10633372381274804</v>
      </c>
      <c r="P109" s="34">
        <f t="shared" si="10"/>
        <v>8.9199769870602783E-2</v>
      </c>
      <c r="Q109" s="34" t="str">
        <f t="shared" si="11"/>
        <v/>
      </c>
      <c r="S109" s="109">
        <v>42471</v>
      </c>
      <c r="T109" s="73">
        <v>-5.5582159869689007E-2</v>
      </c>
      <c r="U109" s="73">
        <v>-2.281317466059278E-2</v>
      </c>
      <c r="AE109" s="60"/>
    </row>
    <row r="110" spans="2:31" x14ac:dyDescent="0.25">
      <c r="B110" s="109">
        <v>42443</v>
      </c>
      <c r="C110" s="83">
        <f>IFERROR(VLOOKUP(B110,'Cotações Copasa e Ibovespa'!$T$5:$V$166,2,FALSE),"")</f>
        <v>15.54338799950408</v>
      </c>
      <c r="D110" s="83">
        <f>IFERROR(VLOOKUP(B110,'Cotações Copasa e Ibovespa'!$T$5:$V$166,3,FALSE),"")</f>
        <v>49168.868171559996</v>
      </c>
      <c r="F110" s="73">
        <f t="shared" si="6"/>
        <v>5.6325143753266582E-2</v>
      </c>
      <c r="G110" s="73">
        <f t="shared" si="7"/>
        <v>4.8199560930472396E-2</v>
      </c>
      <c r="I110" s="73">
        <f t="shared" si="8"/>
        <v>5.4796039173700364E-2</v>
      </c>
      <c r="J110" s="73">
        <f t="shared" si="9"/>
        <v>4.7073988506307035E-2</v>
      </c>
      <c r="P110" s="34">
        <f t="shared" si="10"/>
        <v>5.4796039173700364E-2</v>
      </c>
      <c r="Q110" s="34">
        <f t="shared" si="11"/>
        <v>4.7073988506307035E-2</v>
      </c>
      <c r="S110" s="109">
        <v>42478</v>
      </c>
      <c r="T110" s="73">
        <v>9.8895394391978753E-2</v>
      </c>
      <c r="U110" s="73">
        <v>6.8928729224680546E-2</v>
      </c>
      <c r="AE110" s="60"/>
    </row>
    <row r="111" spans="2:31" x14ac:dyDescent="0.25">
      <c r="B111" s="109">
        <v>42450</v>
      </c>
      <c r="C111" s="83">
        <f>IFERROR(VLOOKUP(B111,'Cotações Copasa e Ibovespa'!$T$5:$V$166,2,FALSE),"")</f>
        <v>16.987961612512461</v>
      </c>
      <c r="D111" s="83">
        <f>IFERROR(VLOOKUP(B111,'Cotações Copasa e Ibovespa'!$T$5:$V$166,3,FALSE),"")</f>
        <v>49558.689101440003</v>
      </c>
      <c r="F111" s="73">
        <f t="shared" si="6"/>
        <v>9.2938142768775434E-2</v>
      </c>
      <c r="G111" s="73">
        <f t="shared" si="7"/>
        <v>7.9282062893910599E-3</v>
      </c>
      <c r="I111" s="73">
        <f t="shared" si="8"/>
        <v>8.8869613602759814E-2</v>
      </c>
      <c r="J111" s="73">
        <f t="shared" si="9"/>
        <v>7.8969431933781937E-3</v>
      </c>
      <c r="P111" s="34">
        <f t="shared" si="10"/>
        <v>8.8869613602759814E-2</v>
      </c>
      <c r="Q111" s="34">
        <f t="shared" si="11"/>
        <v>7.8969431933781937E-3</v>
      </c>
      <c r="S111" s="109">
        <v>42485</v>
      </c>
      <c r="T111" s="73">
        <v>4.1193212738959352E-2</v>
      </c>
      <c r="U111" s="73">
        <v>5.4977746076381121E-3</v>
      </c>
      <c r="AE111" s="60"/>
    </row>
    <row r="112" spans="2:31" x14ac:dyDescent="0.25">
      <c r="B112" s="109">
        <v>42457</v>
      </c>
      <c r="C112" s="83">
        <f>IFERROR(VLOOKUP(B112,'Cotações Copasa e Ibovespa'!$T$5:$V$166,2,FALSE),"")</f>
        <v>17.388059761556249</v>
      </c>
      <c r="D112" s="83">
        <f>IFERROR(VLOOKUP(B112,'Cotações Copasa e Ibovespa'!$T$5:$V$166,3,FALSE),"")</f>
        <v>50298.964446924991</v>
      </c>
      <c r="F112" s="73">
        <f t="shared" si="6"/>
        <v>2.3551863264695383E-2</v>
      </c>
      <c r="G112" s="73">
        <f t="shared" si="7"/>
        <v>1.4937347191927186E-2</v>
      </c>
      <c r="I112" s="73">
        <f t="shared" si="8"/>
        <v>2.3278797297243435E-2</v>
      </c>
      <c r="J112" s="73">
        <f t="shared" si="9"/>
        <v>1.4826883684061648E-2</v>
      </c>
      <c r="P112" s="34">
        <f t="shared" si="10"/>
        <v>2.3278797297243435E-2</v>
      </c>
      <c r="Q112" s="34">
        <f t="shared" si="11"/>
        <v>1.4826883684061648E-2</v>
      </c>
      <c r="S112" s="109">
        <v>42492</v>
      </c>
      <c r="T112" s="73">
        <v>4.9926531273484724E-2</v>
      </c>
      <c r="U112" s="73">
        <v>1.5739213884183059E-2</v>
      </c>
      <c r="AE112" s="60"/>
    </row>
    <row r="113" spans="2:31" x14ac:dyDescent="0.25">
      <c r="B113" s="109">
        <v>42464</v>
      </c>
      <c r="C113" s="83">
        <f>IFERROR(VLOOKUP(B113,'Cotações Copasa e Ibovespa'!$T$5:$V$166,2,FALSE),"")</f>
        <v>17.648516734381118</v>
      </c>
      <c r="D113" s="83">
        <f>IFERROR(VLOOKUP(B113,'Cotações Copasa e Ibovespa'!$T$5:$V$166,3,FALSE),"")</f>
        <v>50360.140442559998</v>
      </c>
      <c r="F113" s="73">
        <f t="shared" si="6"/>
        <v>1.4979070488400303E-2</v>
      </c>
      <c r="G113" s="73">
        <f t="shared" si="7"/>
        <v>1.2162476167787428E-3</v>
      </c>
      <c r="I113" s="73">
        <f t="shared" si="8"/>
        <v>1.4867992072678625E-2</v>
      </c>
      <c r="J113" s="73">
        <f t="shared" si="9"/>
        <v>1.2155085868143433E-3</v>
      </c>
      <c r="P113" s="34">
        <f t="shared" si="10"/>
        <v>1.4867992072678625E-2</v>
      </c>
      <c r="Q113" s="34">
        <f t="shared" si="11"/>
        <v>1.2155085868143433E-3</v>
      </c>
      <c r="S113" s="109">
        <v>42499</v>
      </c>
      <c r="T113" s="73">
        <v>4.4021840830440084E-2</v>
      </c>
      <c r="U113" s="73">
        <v>-3.8421679503951395E-2</v>
      </c>
      <c r="AE113" s="60"/>
    </row>
    <row r="114" spans="2:31" x14ac:dyDescent="0.25">
      <c r="B114" s="109">
        <v>42471</v>
      </c>
      <c r="C114" s="83">
        <f>IFERROR(VLOOKUP(B114,'Cotações Copasa e Ibovespa'!$T$5:$V$166,2,FALSE),"")</f>
        <v>16.6943373697436</v>
      </c>
      <c r="D114" s="83">
        <f>IFERROR(VLOOKUP(B114,'Cotações Copasa e Ibovespa'!$T$5:$V$166,3,FALSE),"")</f>
        <v>49224.271414280003</v>
      </c>
      <c r="F114" s="73">
        <f t="shared" si="6"/>
        <v>-5.4065697361335707E-2</v>
      </c>
      <c r="G114" s="73">
        <f t="shared" si="7"/>
        <v>-2.2554921775397974E-2</v>
      </c>
      <c r="I114" s="73">
        <f t="shared" si="8"/>
        <v>-5.5582159869689007E-2</v>
      </c>
      <c r="J114" s="73">
        <f t="shared" si="9"/>
        <v>-2.281317466059278E-2</v>
      </c>
      <c r="P114" s="34">
        <f t="shared" si="10"/>
        <v>-5.5582159869689007E-2</v>
      </c>
      <c r="Q114" s="34">
        <f t="shared" si="11"/>
        <v>-2.281317466059278E-2</v>
      </c>
      <c r="S114" s="109">
        <v>42506</v>
      </c>
      <c r="T114" s="73">
        <v>0.12905770982861461</v>
      </c>
      <c r="U114" s="73">
        <v>1.3382674074283261E-2</v>
      </c>
      <c r="AE114" s="60"/>
    </row>
    <row r="115" spans="2:31" x14ac:dyDescent="0.25">
      <c r="B115" s="109">
        <v>42478</v>
      </c>
      <c r="C115" s="83">
        <f>IFERROR(VLOOKUP(B115,'Cotações Copasa e Ibovespa'!$T$5:$V$166,2,FALSE),"")</f>
        <v>18.429727329731758</v>
      </c>
      <c r="D115" s="83">
        <f>IFERROR(VLOOKUP(B115,'Cotações Copasa e Ibovespa'!$T$5:$V$166,3,FALSE),"")</f>
        <v>52736.90802794</v>
      </c>
      <c r="F115" s="73">
        <f t="shared" si="6"/>
        <v>0.10395081407264084</v>
      </c>
      <c r="G115" s="73">
        <f t="shared" si="7"/>
        <v>7.135984978014287E-2</v>
      </c>
      <c r="I115" s="73">
        <f t="shared" si="8"/>
        <v>9.8895394391978753E-2</v>
      </c>
      <c r="J115" s="73">
        <f t="shared" si="9"/>
        <v>6.8928729224680546E-2</v>
      </c>
      <c r="P115" s="34">
        <f t="shared" si="10"/>
        <v>9.8895394391978753E-2</v>
      </c>
      <c r="Q115" s="34">
        <f t="shared" si="11"/>
        <v>6.8928729224680546E-2</v>
      </c>
      <c r="S115" s="109">
        <v>42513</v>
      </c>
      <c r="T115" s="73">
        <v>1.375306497080255E-2</v>
      </c>
      <c r="U115" s="73">
        <v>-4.7145898224060054E-2</v>
      </c>
      <c r="AE115" s="60"/>
    </row>
    <row r="116" spans="2:31" x14ac:dyDescent="0.25">
      <c r="B116" s="109">
        <v>42485</v>
      </c>
      <c r="C116" s="83">
        <f>IFERROR(VLOOKUP(B116,'Cotações Copasa e Ibovespa'!$T$5:$V$166,2,FALSE),"")</f>
        <v>19.204760469036451</v>
      </c>
      <c r="D116" s="83">
        <f>IFERROR(VLOOKUP(B116,'Cotações Copasa e Ibovespa'!$T$5:$V$166,3,FALSE),"")</f>
        <v>53027.642124749997</v>
      </c>
      <c r="F116" s="73">
        <f t="shared" si="6"/>
        <v>4.2053424092410197E-2</v>
      </c>
      <c r="G116" s="73">
        <f t="shared" si="7"/>
        <v>5.5129151040853586E-3</v>
      </c>
      <c r="I116" s="73">
        <f t="shared" si="8"/>
        <v>4.1193212738959352E-2</v>
      </c>
      <c r="J116" s="73">
        <f t="shared" si="9"/>
        <v>5.4977746076381121E-3</v>
      </c>
      <c r="P116" s="34">
        <f t="shared" si="10"/>
        <v>4.1193212738959352E-2</v>
      </c>
      <c r="Q116" s="34">
        <f t="shared" si="11"/>
        <v>5.4977746076381121E-3</v>
      </c>
      <c r="S116" s="109">
        <v>42520</v>
      </c>
      <c r="T116" s="73">
        <v>-2.8830270801545869E-2</v>
      </c>
      <c r="U116" s="73">
        <v>-1.8251066548850049E-2</v>
      </c>
      <c r="AE116" s="60"/>
    </row>
    <row r="117" spans="2:31" x14ac:dyDescent="0.25">
      <c r="B117" s="109">
        <v>42492</v>
      </c>
      <c r="C117" s="83">
        <f>IFERROR(VLOOKUP(B117,'Cotações Copasa e Ibovespa'!$T$5:$V$166,2,FALSE),"")</f>
        <v>20.187926358197302</v>
      </c>
      <c r="D117" s="83">
        <f>IFERROR(VLOOKUP(B117,'Cotações Copasa e Ibovespa'!$T$5:$V$166,3,FALSE),"")</f>
        <v>53868.858200159993</v>
      </c>
      <c r="F117" s="73">
        <f t="shared" si="6"/>
        <v>5.1193863664480199E-2</v>
      </c>
      <c r="G117" s="73">
        <f t="shared" si="7"/>
        <v>1.5863727703204322E-2</v>
      </c>
      <c r="I117" s="73">
        <f t="shared" si="8"/>
        <v>4.9926531273484724E-2</v>
      </c>
      <c r="J117" s="73">
        <f t="shared" si="9"/>
        <v>1.5739213884183059E-2</v>
      </c>
      <c r="P117" s="34">
        <f t="shared" si="10"/>
        <v>4.9926531273484724E-2</v>
      </c>
      <c r="Q117" s="34">
        <f t="shared" si="11"/>
        <v>1.5739213884183059E-2</v>
      </c>
      <c r="S117" s="109">
        <v>42527</v>
      </c>
      <c r="T117" s="73">
        <v>5.0093811134395469E-2</v>
      </c>
      <c r="U117" s="73">
        <v>9.578066354461609E-3</v>
      </c>
      <c r="AE117" s="60"/>
    </row>
    <row r="118" spans="2:31" x14ac:dyDescent="0.25">
      <c r="B118" s="109">
        <v>42499</v>
      </c>
      <c r="C118" s="83">
        <f>IFERROR(VLOOKUP(B118,'Cotações Copasa e Ibovespa'!$T$5:$V$166,2,FALSE),"")</f>
        <v>21.096487585880041</v>
      </c>
      <c r="D118" s="83">
        <f>IFERROR(VLOOKUP(B118,'Cotações Copasa e Ibovespa'!$T$5:$V$166,3,FALSE),"")</f>
        <v>51838.383107219997</v>
      </c>
      <c r="F118" s="73">
        <f t="shared" si="6"/>
        <v>4.5005178420111314E-2</v>
      </c>
      <c r="G118" s="73">
        <f t="shared" si="7"/>
        <v>-3.7692929844463707E-2</v>
      </c>
      <c r="I118" s="73">
        <f t="shared" si="8"/>
        <v>4.4021840830440084E-2</v>
      </c>
      <c r="J118" s="73">
        <f t="shared" si="9"/>
        <v>-3.8421679503951395E-2</v>
      </c>
      <c r="P118" s="34">
        <f t="shared" si="10"/>
        <v>4.4021840830440084E-2</v>
      </c>
      <c r="Q118" s="34">
        <f t="shared" si="11"/>
        <v>-3.8421679503951395E-2</v>
      </c>
      <c r="S118" s="109">
        <v>42534</v>
      </c>
      <c r="T118" s="73">
        <v>2.3007328012603717E-2</v>
      </c>
      <c r="U118" s="73">
        <v>1.5559876446407033E-2</v>
      </c>
      <c r="AE118" s="60"/>
    </row>
    <row r="119" spans="2:31" x14ac:dyDescent="0.25">
      <c r="B119" s="109">
        <v>42506</v>
      </c>
      <c r="C119" s="83">
        <f>IFERROR(VLOOKUP(B119,'Cotações Copasa e Ibovespa'!$T$5:$V$166,2,FALSE),"")</f>
        <v>24.002650729931862</v>
      </c>
      <c r="D119" s="83">
        <f>IFERROR(VLOOKUP(B119,'Cotações Copasa e Ibovespa'!$T$5:$V$166,3,FALSE),"")</f>
        <v>52536.782092540001</v>
      </c>
      <c r="F119" s="73">
        <f t="shared" si="6"/>
        <v>0.13775578196234561</v>
      </c>
      <c r="G119" s="73">
        <f t="shared" si="7"/>
        <v>1.3472622860853267E-2</v>
      </c>
      <c r="I119" s="73">
        <f t="shared" si="8"/>
        <v>0.12905770982861461</v>
      </c>
      <c r="J119" s="73">
        <f t="shared" si="9"/>
        <v>1.3382674074283261E-2</v>
      </c>
      <c r="P119" s="34">
        <f t="shared" si="10"/>
        <v>0.12905770982861461</v>
      </c>
      <c r="Q119" s="34">
        <f t="shared" si="11"/>
        <v>1.3382674074283261E-2</v>
      </c>
      <c r="S119" s="109">
        <v>42541</v>
      </c>
      <c r="T119" s="73">
        <v>1.6330923879622417E-2</v>
      </c>
      <c r="U119" s="73">
        <v>-2.1960745541504106E-2</v>
      </c>
      <c r="AE119" s="60"/>
    </row>
    <row r="120" spans="2:31" x14ac:dyDescent="0.25">
      <c r="B120" s="109">
        <v>42513</v>
      </c>
      <c r="C120" s="83">
        <f>IFERROR(VLOOKUP(B120,'Cotações Copasa e Ibovespa'!$T$5:$V$166,2,FALSE),"")</f>
        <v>24.33504119955478</v>
      </c>
      <c r="D120" s="83">
        <f>IFERROR(VLOOKUP(B120,'Cotações Copasa e Ibovespa'!$T$5:$V$166,3,FALSE),"")</f>
        <v>50117.369135860004</v>
      </c>
      <c r="F120" s="73">
        <f t="shared" si="6"/>
        <v>1.3848073421675045E-2</v>
      </c>
      <c r="G120" s="73">
        <f t="shared" si="7"/>
        <v>-4.6051791912537832E-2</v>
      </c>
      <c r="I120" s="73">
        <f t="shared" si="8"/>
        <v>1.375306497080255E-2</v>
      </c>
      <c r="J120" s="73">
        <f t="shared" si="9"/>
        <v>-4.7145898224060054E-2</v>
      </c>
      <c r="P120" s="34">
        <f t="shared" si="10"/>
        <v>1.375306497080255E-2</v>
      </c>
      <c r="Q120" s="34">
        <f t="shared" si="11"/>
        <v>-4.7145898224060054E-2</v>
      </c>
      <c r="S120" s="109">
        <v>42548</v>
      </c>
      <c r="T120" s="73">
        <v>1.7031860131044685E-2</v>
      </c>
      <c r="U120" s="73">
        <v>2.0319237284277973E-2</v>
      </c>
      <c r="AE120" s="60"/>
    </row>
    <row r="121" spans="2:31" x14ac:dyDescent="0.25">
      <c r="B121" s="109">
        <v>42520</v>
      </c>
      <c r="C121" s="83">
        <f>IFERROR(VLOOKUP(B121,'Cotações Copasa e Ibovespa'!$T$5:$V$166,2,FALSE),"")</f>
        <v>23.643472331786899</v>
      </c>
      <c r="D121" s="83">
        <f>IFERROR(VLOOKUP(B121,'Cotações Copasa e Ibovespa'!$T$5:$V$166,3,FALSE),"")</f>
        <v>49210.970229975006</v>
      </c>
      <c r="F121" s="73">
        <f t="shared" si="6"/>
        <v>-2.8418643802441301E-2</v>
      </c>
      <c r="G121" s="73">
        <f t="shared" si="7"/>
        <v>-1.8085524470127345E-2</v>
      </c>
      <c r="I121" s="73">
        <f t="shared" si="8"/>
        <v>-2.8830270801545869E-2</v>
      </c>
      <c r="J121" s="73">
        <f t="shared" si="9"/>
        <v>-1.8251066548850049E-2</v>
      </c>
      <c r="P121" s="34">
        <f t="shared" si="10"/>
        <v>-2.8830270801545869E-2</v>
      </c>
      <c r="Q121" s="34">
        <f t="shared" si="11"/>
        <v>-1.8251066548850049E-2</v>
      </c>
      <c r="S121" s="109">
        <v>42555</v>
      </c>
      <c r="T121" s="73">
        <v>6.9866499095839876E-2</v>
      </c>
      <c r="U121" s="73">
        <v>2.1335982788129763E-2</v>
      </c>
      <c r="AE121" s="60"/>
    </row>
    <row r="122" spans="2:31" x14ac:dyDescent="0.25">
      <c r="B122" s="109">
        <v>42527</v>
      </c>
      <c r="C122" s="83">
        <f>IFERROR(VLOOKUP(B122,'Cotações Copasa e Ibovespa'!$T$5:$V$166,2,FALSE),"")</f>
        <v>24.858030931075795</v>
      </c>
      <c r="D122" s="83">
        <f>IFERROR(VLOOKUP(B122,'Cotações Copasa e Ibovespa'!$T$5:$V$166,3,FALSE),"")</f>
        <v>49684.580683659995</v>
      </c>
      <c r="F122" s="73">
        <f t="shared" si="6"/>
        <v>5.136972193614775E-2</v>
      </c>
      <c r="G122" s="73">
        <f t="shared" si="7"/>
        <v>9.624082830955949E-3</v>
      </c>
      <c r="I122" s="73">
        <f t="shared" si="8"/>
        <v>5.0093811134395469E-2</v>
      </c>
      <c r="J122" s="73">
        <f t="shared" si="9"/>
        <v>9.578066354461609E-3</v>
      </c>
      <c r="P122" s="34">
        <f t="shared" si="10"/>
        <v>5.0093811134395469E-2</v>
      </c>
      <c r="Q122" s="34">
        <f t="shared" si="11"/>
        <v>9.578066354461609E-3</v>
      </c>
      <c r="S122" s="109">
        <v>42562</v>
      </c>
      <c r="T122" s="73">
        <v>6.9885782112538666E-2</v>
      </c>
      <c r="U122" s="73">
        <v>2.1233107797211249E-2</v>
      </c>
      <c r="AE122" s="60"/>
    </row>
    <row r="123" spans="2:31" x14ac:dyDescent="0.25">
      <c r="B123" s="109">
        <v>42534</v>
      </c>
      <c r="C123" s="83">
        <f>IFERROR(VLOOKUP(B123,'Cotações Copasa e Ibovespa'!$T$5:$V$166,2,FALSE),"")</f>
        <v>25.436577689678565</v>
      </c>
      <c r="D123" s="83">
        <f>IFERROR(VLOOKUP(B123,'Cotações Copasa e Ibovespa'!$T$5:$V$166,3,FALSE),"")</f>
        <v>50463.712498219997</v>
      </c>
      <c r="F123" s="73">
        <f t="shared" si="6"/>
        <v>2.3274038084790893E-2</v>
      </c>
      <c r="G123" s="73">
        <f t="shared" si="7"/>
        <v>1.5681561640234154E-2</v>
      </c>
      <c r="I123" s="73">
        <f t="shared" si="8"/>
        <v>2.3007328012603717E-2</v>
      </c>
      <c r="J123" s="73">
        <f t="shared" si="9"/>
        <v>1.5559876446407033E-2</v>
      </c>
      <c r="P123" s="34">
        <f t="shared" si="10"/>
        <v>2.3007328012603717E-2</v>
      </c>
      <c r="Q123" s="34">
        <f t="shared" si="11"/>
        <v>1.5559876446407033E-2</v>
      </c>
      <c r="S123" s="109">
        <v>42569</v>
      </c>
      <c r="T123" s="73">
        <v>7.7612066524071974E-2</v>
      </c>
      <c r="U123" s="73">
        <v>5.0221902715774487E-2</v>
      </c>
      <c r="AE123" s="60"/>
    </row>
    <row r="124" spans="2:31" x14ac:dyDescent="0.25">
      <c r="B124" s="109">
        <v>42541</v>
      </c>
      <c r="C124" s="83">
        <f>IFERROR(VLOOKUP(B124,'Cotações Copasa e Ibovespa'!$T$5:$V$166,2,FALSE),"")</f>
        <v>25.855390999778159</v>
      </c>
      <c r="D124" s="83">
        <f>IFERROR(VLOOKUP(B124,'Cotações Copasa e Ibovespa'!$T$5:$V$166,3,FALSE),"")</f>
        <v>49367.571835080002</v>
      </c>
      <c r="F124" s="73">
        <f t="shared" si="6"/>
        <v>1.6465002297441078E-2</v>
      </c>
      <c r="G124" s="73">
        <f t="shared" si="7"/>
        <v>-2.1721363904382951E-2</v>
      </c>
      <c r="I124" s="73">
        <f t="shared" si="8"/>
        <v>1.6330923879622417E-2</v>
      </c>
      <c r="J124" s="73">
        <f t="shared" si="9"/>
        <v>-2.1960745541504106E-2</v>
      </c>
      <c r="P124" s="34">
        <f t="shared" si="10"/>
        <v>1.6330923879622417E-2</v>
      </c>
      <c r="Q124" s="34">
        <f t="shared" si="11"/>
        <v>-2.1960745541504106E-2</v>
      </c>
      <c r="S124" s="109">
        <v>42576</v>
      </c>
      <c r="T124" s="73">
        <v>-1.4830207858074694E-2</v>
      </c>
      <c r="U124" s="73">
        <v>2.6401079366783799E-2</v>
      </c>
      <c r="AE124" s="60"/>
    </row>
    <row r="125" spans="2:31" x14ac:dyDescent="0.25">
      <c r="B125" s="109">
        <v>42548</v>
      </c>
      <c r="C125" s="83">
        <f>IFERROR(VLOOKUP(B125,'Cotações Copasa e Ibovespa'!$T$5:$V$166,2,FALSE),"")</f>
        <v>26.299527905372202</v>
      </c>
      <c r="D125" s="83">
        <f>IFERROR(VLOOKUP(B125,'Cotações Copasa e Ibovespa'!$T$5:$V$166,3,FALSE),"")</f>
        <v>50380.943848759998</v>
      </c>
      <c r="F125" s="73">
        <f t="shared" si="6"/>
        <v>1.717772922474281E-2</v>
      </c>
      <c r="G125" s="73">
        <f t="shared" si="7"/>
        <v>2.0527078323100856E-2</v>
      </c>
      <c r="I125" s="73">
        <f t="shared" si="8"/>
        <v>1.7031860131044685E-2</v>
      </c>
      <c r="J125" s="73">
        <f t="shared" si="9"/>
        <v>2.0319237284277973E-2</v>
      </c>
      <c r="P125" s="34">
        <f t="shared" si="10"/>
        <v>1.7031860131044685E-2</v>
      </c>
      <c r="Q125" s="34">
        <f t="shared" si="11"/>
        <v>2.0319237284277973E-2</v>
      </c>
      <c r="S125" s="109">
        <v>42583</v>
      </c>
      <c r="T125" s="73">
        <v>-1.3922099037535845E-3</v>
      </c>
      <c r="U125" s="73">
        <v>2.0215403080135717E-3</v>
      </c>
      <c r="AE125" s="60"/>
    </row>
    <row r="126" spans="2:31" x14ac:dyDescent="0.25">
      <c r="B126" s="109">
        <v>42555</v>
      </c>
      <c r="C126" s="83">
        <f>IFERROR(VLOOKUP(B126,'Cotações Copasa e Ibovespa'!$T$5:$V$166,2,FALSE),"")</f>
        <v>28.202693505220243</v>
      </c>
      <c r="D126" s="83">
        <f>IFERROR(VLOOKUP(B126,'Cotações Copasa e Ibovespa'!$T$5:$V$166,3,FALSE),"")</f>
        <v>51467.420103360004</v>
      </c>
      <c r="F126" s="73">
        <f t="shared" si="6"/>
        <v>7.2365009999258545E-2</v>
      </c>
      <c r="G126" s="73">
        <f t="shared" si="7"/>
        <v>2.1565222316229926E-2</v>
      </c>
      <c r="I126" s="73">
        <f t="shared" si="8"/>
        <v>6.9866499095839876E-2</v>
      </c>
      <c r="J126" s="73">
        <f t="shared" si="9"/>
        <v>2.1335982788129763E-2</v>
      </c>
      <c r="P126" s="34">
        <f t="shared" si="10"/>
        <v>6.9866499095839876E-2</v>
      </c>
      <c r="Q126" s="34">
        <f t="shared" si="11"/>
        <v>2.1335982788129763E-2</v>
      </c>
      <c r="S126" s="109">
        <v>42590</v>
      </c>
      <c r="T126" s="73">
        <v>-1.2065959913838749E-2</v>
      </c>
      <c r="U126" s="73">
        <v>6.1808708712624552E-3</v>
      </c>
      <c r="AE126" s="60"/>
    </row>
    <row r="127" spans="2:31" x14ac:dyDescent="0.25">
      <c r="B127" s="109">
        <v>42562</v>
      </c>
      <c r="C127" s="83">
        <f>IFERROR(VLOOKUP(B127,'Cotações Copasa e Ibovespa'!$T$5:$V$166,2,FALSE),"")</f>
        <v>30.24416489584538</v>
      </c>
      <c r="D127" s="83">
        <f>IFERROR(VLOOKUP(B127,'Cotações Copasa e Ibovespa'!$T$5:$V$166,3,FALSE),"")</f>
        <v>52571.917846159995</v>
      </c>
      <c r="F127" s="73">
        <f t="shared" si="6"/>
        <v>7.2385688631026124E-2</v>
      </c>
      <c r="G127" s="73">
        <f t="shared" si="7"/>
        <v>2.1460134208823201E-2</v>
      </c>
      <c r="I127" s="73">
        <f t="shared" si="8"/>
        <v>6.9885782112538666E-2</v>
      </c>
      <c r="J127" s="73">
        <f t="shared" si="9"/>
        <v>2.1233107797211249E-2</v>
      </c>
      <c r="P127" s="34">
        <f t="shared" si="10"/>
        <v>6.9885782112538666E-2</v>
      </c>
      <c r="Q127" s="34">
        <f t="shared" si="11"/>
        <v>2.1233107797211249E-2</v>
      </c>
      <c r="S127" s="109">
        <v>42597</v>
      </c>
      <c r="T127" s="73">
        <v>-3.9930022031318445E-3</v>
      </c>
      <c r="U127" s="73">
        <v>1.4652540543740506E-2</v>
      </c>
      <c r="AE127" s="60"/>
    </row>
    <row r="128" spans="2:31" x14ac:dyDescent="0.25">
      <c r="B128" s="109">
        <v>42569</v>
      </c>
      <c r="C128" s="83">
        <f>IFERROR(VLOOKUP(B128,'Cotações Copasa e Ibovespa'!$T$5:$V$166,2,FALSE),"")</f>
        <v>32.684969907728302</v>
      </c>
      <c r="D128" s="83">
        <f>IFERROR(VLOOKUP(B128,'Cotações Copasa e Ibovespa'!$T$5:$V$166,3,FALSE),"")</f>
        <v>55279.60304586</v>
      </c>
      <c r="F128" s="73">
        <f t="shared" si="6"/>
        <v>8.0703336339044141E-2</v>
      </c>
      <c r="G128" s="73">
        <f t="shared" si="7"/>
        <v>5.1504402171962615E-2</v>
      </c>
      <c r="I128" s="73">
        <f t="shared" si="8"/>
        <v>7.7612066524071974E-2</v>
      </c>
      <c r="J128" s="73">
        <f t="shared" si="9"/>
        <v>5.0221902715774487E-2</v>
      </c>
      <c r="P128" s="34">
        <f t="shared" si="10"/>
        <v>7.7612066524071974E-2</v>
      </c>
      <c r="Q128" s="34">
        <f t="shared" si="11"/>
        <v>5.0221902715774487E-2</v>
      </c>
      <c r="S128" s="109">
        <v>42604</v>
      </c>
      <c r="T128" s="73">
        <v>-9.9595639377720712E-3</v>
      </c>
      <c r="U128" s="73">
        <v>1.3248337284732842E-2</v>
      </c>
      <c r="AE128" s="60"/>
    </row>
    <row r="129" spans="2:31" x14ac:dyDescent="0.25">
      <c r="B129" s="109">
        <v>42576</v>
      </c>
      <c r="C129" s="83">
        <f>IFERROR(VLOOKUP(B129,'Cotações Copasa e Ibovespa'!$T$5:$V$166,2,FALSE),"")</f>
        <v>32.20382159333478</v>
      </c>
      <c r="D129" s="83">
        <f>IFERROR(VLOOKUP(B129,'Cotações Copasa e Ibovespa'!$T$5:$V$166,3,FALSE),"")</f>
        <v>56758.480312060005</v>
      </c>
      <c r="F129" s="73">
        <f t="shared" si="6"/>
        <v>-1.4720781929793203E-2</v>
      </c>
      <c r="G129" s="73">
        <f t="shared" si="7"/>
        <v>2.6752675213190802E-2</v>
      </c>
      <c r="I129" s="73">
        <f t="shared" si="8"/>
        <v>-1.4830207858074694E-2</v>
      </c>
      <c r="J129" s="73">
        <f t="shared" si="9"/>
        <v>2.6401079366783799E-2</v>
      </c>
      <c r="P129" s="34">
        <f t="shared" si="10"/>
        <v>-1.4830207858074694E-2</v>
      </c>
      <c r="Q129" s="34">
        <f t="shared" si="11"/>
        <v>2.6401079366783799E-2</v>
      </c>
      <c r="S129" s="109">
        <v>42611</v>
      </c>
      <c r="T129" s="73">
        <v>-7.8017706002712585E-3</v>
      </c>
      <c r="U129" s="73">
        <v>-1.5201175949267518E-2</v>
      </c>
      <c r="AE129" s="60"/>
    </row>
    <row r="130" spans="2:31" x14ac:dyDescent="0.25">
      <c r="B130" s="109">
        <v>42583</v>
      </c>
      <c r="C130" s="83">
        <f>IFERROR(VLOOKUP(B130,'Cotações Copasa e Ibovespa'!$T$5:$V$166,2,FALSE),"")</f>
        <v>32.159018308998569</v>
      </c>
      <c r="D130" s="83">
        <f>IFERROR(VLOOKUP(B130,'Cotações Copasa e Ibovespa'!$T$5:$V$166,3,FALSE),"")</f>
        <v>56873.335921339996</v>
      </c>
      <c r="F130" s="73">
        <f t="shared" si="6"/>
        <v>-1.3912412291304799E-3</v>
      </c>
      <c r="G130" s="73">
        <f t="shared" si="7"/>
        <v>2.0235849981977694E-3</v>
      </c>
      <c r="I130" s="73">
        <f t="shared" si="8"/>
        <v>-1.3922099037535845E-3</v>
      </c>
      <c r="J130" s="73">
        <f t="shared" si="9"/>
        <v>2.0215403080135717E-3</v>
      </c>
      <c r="P130" s="34">
        <f t="shared" si="10"/>
        <v>-1.3922099037535845E-3</v>
      </c>
      <c r="Q130" s="34">
        <f t="shared" si="11"/>
        <v>2.0215403080135717E-3</v>
      </c>
      <c r="S130" s="109">
        <v>42618</v>
      </c>
      <c r="T130" s="73">
        <v>3.6858828769270789E-2</v>
      </c>
      <c r="U130" s="73">
        <v>1.4079297940381782E-2</v>
      </c>
      <c r="AE130" s="60"/>
    </row>
    <row r="131" spans="2:31" x14ac:dyDescent="0.25">
      <c r="B131" s="109">
        <v>42590</v>
      </c>
      <c r="C131" s="83">
        <f>IFERROR(VLOOKUP(B131,'Cotações Copasa e Ibovespa'!$T$5:$V$166,2,FALSE),"")</f>
        <v>31.773320469930059</v>
      </c>
      <c r="D131" s="83">
        <f>IFERROR(VLOOKUP(B131,'Cotações Copasa e Ibovespa'!$T$5:$V$166,3,FALSE),"")</f>
        <v>57225.951279099994</v>
      </c>
      <c r="F131" s="73">
        <f t="shared" si="6"/>
        <v>-1.1993458113756739E-2</v>
      </c>
      <c r="G131" s="73">
        <f t="shared" si="7"/>
        <v>6.2000118693177342E-3</v>
      </c>
      <c r="I131" s="73">
        <f t="shared" si="8"/>
        <v>-1.2065959913838749E-2</v>
      </c>
      <c r="J131" s="73">
        <f t="shared" si="9"/>
        <v>6.1808708712624552E-3</v>
      </c>
      <c r="P131" s="34">
        <f t="shared" si="10"/>
        <v>-1.2065959913838749E-2</v>
      </c>
      <c r="Q131" s="34">
        <f t="shared" si="11"/>
        <v>6.1808708712624552E-3</v>
      </c>
      <c r="S131" s="109">
        <v>42625</v>
      </c>
      <c r="T131" s="73">
        <v>6.3204533159016427E-3</v>
      </c>
      <c r="U131" s="73">
        <v>7.7553572363318187E-3</v>
      </c>
      <c r="AE131" s="60"/>
    </row>
    <row r="132" spans="2:31" x14ac:dyDescent="0.25">
      <c r="B132" s="109">
        <v>42597</v>
      </c>
      <c r="C132" s="83">
        <f>IFERROR(VLOOKUP(B132,'Cotações Copasa e Ibovespa'!$T$5:$V$166,2,FALSE),"")</f>
        <v>31.646702492458058</v>
      </c>
      <c r="D132" s="83">
        <f>IFERROR(VLOOKUP(B132,'Cotações Copasa e Ibovespa'!$T$5:$V$166,3,FALSE),"")</f>
        <v>58070.630083140008</v>
      </c>
      <c r="F132" s="73">
        <f t="shared" si="6"/>
        <v>-3.9850407700331436E-3</v>
      </c>
      <c r="G132" s="73">
        <f t="shared" si="7"/>
        <v>1.4760415251471759E-2</v>
      </c>
      <c r="I132" s="73">
        <f t="shared" si="8"/>
        <v>-3.9930022031318445E-3</v>
      </c>
      <c r="J132" s="73">
        <f t="shared" si="9"/>
        <v>1.4652540543740506E-2</v>
      </c>
      <c r="P132" s="34">
        <f t="shared" si="10"/>
        <v>-3.9930022031318445E-3</v>
      </c>
      <c r="Q132" s="34">
        <f t="shared" si="11"/>
        <v>1.4652540543740506E-2</v>
      </c>
      <c r="S132" s="109">
        <v>42632</v>
      </c>
      <c r="T132" s="73">
        <v>-5.3390895255369386E-2</v>
      </c>
      <c r="U132" s="73">
        <v>-3.4219507643879092E-2</v>
      </c>
      <c r="AE132" s="60"/>
    </row>
    <row r="133" spans="2:31" x14ac:dyDescent="0.25">
      <c r="B133" s="109">
        <v>42604</v>
      </c>
      <c r="C133" s="83">
        <f>IFERROR(VLOOKUP(B133,'Cotações Copasa e Ibovespa'!$T$5:$V$166,2,FALSE),"")</f>
        <v>31.333079502104397</v>
      </c>
      <c r="D133" s="83">
        <f>IFERROR(VLOOKUP(B133,'Cotações Copasa e Ibovespa'!$T$5:$V$166,3,FALSE),"")</f>
        <v>58845.088190319992</v>
      </c>
      <c r="F133" s="73">
        <f t="shared" si="6"/>
        <v>-9.9101317247318743E-3</v>
      </c>
      <c r="G133" s="73">
        <f t="shared" si="7"/>
        <v>1.333648534674392E-2</v>
      </c>
      <c r="I133" s="73">
        <f t="shared" si="8"/>
        <v>-9.9595639377720712E-3</v>
      </c>
      <c r="J133" s="73">
        <f t="shared" si="9"/>
        <v>1.3248337284732842E-2</v>
      </c>
      <c r="P133" s="34">
        <f t="shared" si="10"/>
        <v>-9.9595639377720712E-3</v>
      </c>
      <c r="Q133" s="34">
        <f t="shared" si="11"/>
        <v>1.3248337284732842E-2</v>
      </c>
      <c r="S133" s="109">
        <v>42639</v>
      </c>
      <c r="T133" s="73">
        <v>1.6627536550142881E-2</v>
      </c>
      <c r="U133" s="73">
        <v>1.9565648489178994E-2</v>
      </c>
      <c r="AE133" s="60"/>
    </row>
    <row r="134" spans="2:31" x14ac:dyDescent="0.25">
      <c r="B134" s="109">
        <v>42611</v>
      </c>
      <c r="C134" s="83">
        <f>IFERROR(VLOOKUP(B134,'Cotações Copasa e Ibovespa'!$T$5:$V$166,2,FALSE),"")</f>
        <v>31.089577113633062</v>
      </c>
      <c r="D134" s="83">
        <f>IFERROR(VLOOKUP(B134,'Cotações Copasa e Ibovespa'!$T$5:$V$166,3,FALSE),"")</f>
        <v>57957.338167859998</v>
      </c>
      <c r="F134" s="73">
        <f t="shared" si="6"/>
        <v>-7.7714157797665884E-3</v>
      </c>
      <c r="G134" s="73">
        <f t="shared" si="7"/>
        <v>-1.5086221293250213E-2</v>
      </c>
      <c r="I134" s="73">
        <f t="shared" si="8"/>
        <v>-7.8017706002712585E-3</v>
      </c>
      <c r="J134" s="73">
        <f t="shared" si="9"/>
        <v>-1.5201175949267518E-2</v>
      </c>
      <c r="P134" s="34">
        <f t="shared" si="10"/>
        <v>-7.8017706002712585E-3</v>
      </c>
      <c r="Q134" s="34">
        <f t="shared" si="11"/>
        <v>-1.5201175949267518E-2</v>
      </c>
      <c r="S134" s="109">
        <v>42646</v>
      </c>
      <c r="T134" s="73">
        <v>2.3179024831280485E-2</v>
      </c>
      <c r="U134" s="73">
        <v>6.9718501989634992E-3</v>
      </c>
      <c r="AE134" s="60"/>
    </row>
    <row r="135" spans="2:31" x14ac:dyDescent="0.25">
      <c r="B135" s="109">
        <v>42618</v>
      </c>
      <c r="C135" s="83">
        <f>IFERROR(VLOOKUP(B135,'Cotações Copasa e Ibovespa'!$T$5:$V$166,2,FALSE),"")</f>
        <v>32.256883126292358</v>
      </c>
      <c r="D135" s="83">
        <f>IFERROR(VLOOKUP(B135,'Cotações Copasa e Ibovespa'!$T$5:$V$166,3,FALSE),"")</f>
        <v>58779.10819762</v>
      </c>
      <c r="F135" s="73">
        <f t="shared" si="6"/>
        <v>3.7546538777055938E-2</v>
      </c>
      <c r="G135" s="73">
        <f t="shared" si="7"/>
        <v>1.4178878046123167E-2</v>
      </c>
      <c r="I135" s="73">
        <f t="shared" si="8"/>
        <v>3.6858828769270789E-2</v>
      </c>
      <c r="J135" s="73">
        <f t="shared" si="9"/>
        <v>1.4079297940381782E-2</v>
      </c>
      <c r="P135" s="34">
        <f t="shared" si="10"/>
        <v>3.6858828769270789E-2</v>
      </c>
      <c r="Q135" s="34">
        <f t="shared" si="11"/>
        <v>1.4079297940381782E-2</v>
      </c>
      <c r="S135" s="109">
        <v>42653</v>
      </c>
      <c r="T135" s="73">
        <v>1.6044099852007311E-2</v>
      </c>
      <c r="U135" s="73">
        <v>3.0484962452171343E-2</v>
      </c>
      <c r="AE135" s="60"/>
    </row>
    <row r="136" spans="2:31" x14ac:dyDescent="0.25">
      <c r="B136" s="109">
        <v>42625</v>
      </c>
      <c r="C136" s="83">
        <f>IFERROR(VLOOKUP(B136,'Cotações Copasa e Ibovespa'!$T$5:$V$166,2,FALSE),"")</f>
        <v>32.461406910863325</v>
      </c>
      <c r="D136" s="83">
        <f>IFERROR(VLOOKUP(B136,'Cotações Copasa e Ibovespa'!$T$5:$V$166,3,FALSE),"")</f>
        <v>59236.733409549997</v>
      </c>
      <c r="F136" s="73">
        <f t="shared" si="6"/>
        <v>6.3404695292541557E-3</v>
      </c>
      <c r="G136" s="73">
        <f t="shared" si="7"/>
        <v>7.785507911951095E-3</v>
      </c>
      <c r="I136" s="73">
        <f t="shared" si="8"/>
        <v>6.3204533159016427E-3</v>
      </c>
      <c r="J136" s="73">
        <f t="shared" si="9"/>
        <v>7.7553572363318187E-3</v>
      </c>
      <c r="P136" s="34">
        <f t="shared" si="10"/>
        <v>6.3204533159016427E-3</v>
      </c>
      <c r="Q136" s="34">
        <f t="shared" si="11"/>
        <v>7.7553572363318187E-3</v>
      </c>
      <c r="S136" s="109">
        <v>42660</v>
      </c>
      <c r="T136" s="73">
        <v>4.9914407387969921E-3</v>
      </c>
      <c r="U136" s="73">
        <v>1.7143660586896994E-2</v>
      </c>
      <c r="AE136" s="60"/>
    </row>
    <row r="137" spans="2:31" x14ac:dyDescent="0.25">
      <c r="B137" s="109">
        <v>42632</v>
      </c>
      <c r="C137" s="83">
        <f>IFERROR(VLOOKUP(B137,'Cotações Copasa e Ibovespa'!$T$5:$V$166,2,FALSE),"")</f>
        <v>30.773717839619358</v>
      </c>
      <c r="D137" s="83">
        <f>IFERROR(VLOOKUP(B137,'Cotações Copasa e Ibovespa'!$T$5:$V$166,3,FALSE),"")</f>
        <v>57243.971672920001</v>
      </c>
      <c r="F137" s="73">
        <f t="shared" si="6"/>
        <v>-5.1990632318501762E-2</v>
      </c>
      <c r="G137" s="73">
        <f t="shared" si="7"/>
        <v>-3.3640641911370617E-2</v>
      </c>
      <c r="I137" s="73">
        <f t="shared" si="8"/>
        <v>-5.3390895255369386E-2</v>
      </c>
      <c r="J137" s="73">
        <f t="shared" si="9"/>
        <v>-3.4219507643879092E-2</v>
      </c>
      <c r="P137" s="34">
        <f t="shared" si="10"/>
        <v>-5.3390895255369386E-2</v>
      </c>
      <c r="Q137" s="34">
        <f t="shared" si="11"/>
        <v>-3.4219507643879092E-2</v>
      </c>
      <c r="S137" s="109">
        <v>42667</v>
      </c>
      <c r="T137" s="73">
        <v>-1.2004803362488927E-3</v>
      </c>
      <c r="U137" s="73">
        <v>3.5184807181460623E-2</v>
      </c>
      <c r="AE137" s="60"/>
    </row>
    <row r="138" spans="2:31" x14ac:dyDescent="0.25">
      <c r="B138" s="109">
        <v>42639</v>
      </c>
      <c r="C138" s="83">
        <f>IFERROR(VLOOKUP(B138,'Cotações Copasa e Ibovespa'!$T$5:$V$166,2,FALSE),"")</f>
        <v>31.289686715803224</v>
      </c>
      <c r="D138" s="83">
        <f>IFERROR(VLOOKUP(B138,'Cotações Copasa e Ibovespa'!$T$5:$V$166,3,FALSE),"")</f>
        <v>58375.015825499991</v>
      </c>
      <c r="F138" s="73">
        <f t="shared" si="6"/>
        <v>1.6766543414510338E-2</v>
      </c>
      <c r="G138" s="73">
        <f t="shared" si="7"/>
        <v>1.9758310255663991E-2</v>
      </c>
      <c r="I138" s="73">
        <f t="shared" si="8"/>
        <v>1.6627536550142881E-2</v>
      </c>
      <c r="J138" s="73">
        <f t="shared" si="9"/>
        <v>1.9565648489178994E-2</v>
      </c>
      <c r="P138" s="34">
        <f t="shared" si="10"/>
        <v>1.6627536550142881E-2</v>
      </c>
      <c r="Q138" s="34">
        <f t="shared" si="11"/>
        <v>1.9565648489178994E-2</v>
      </c>
      <c r="S138" s="109">
        <v>42674</v>
      </c>
      <c r="T138" s="73">
        <v>-2.8268145008044747E-3</v>
      </c>
      <c r="U138" s="73">
        <v>5.8704205461647561E-3</v>
      </c>
      <c r="AE138" s="60"/>
    </row>
    <row r="139" spans="2:31" x14ac:dyDescent="0.25">
      <c r="B139" s="109">
        <v>42646</v>
      </c>
      <c r="C139" s="83">
        <f>IFERROR(VLOOKUP(B139,'Cotações Copasa e Ibovespa'!$T$5:$V$166,2,FALSE),"")</f>
        <v>32.023421923760473</v>
      </c>
      <c r="D139" s="83">
        <f>IFERROR(VLOOKUP(B139,'Cotações Copasa e Ibovespa'!$T$5:$V$166,3,FALSE),"")</f>
        <v>58783.419702259998</v>
      </c>
      <c r="F139" s="73">
        <f t="shared" si="6"/>
        <v>2.3449746065583588E-2</v>
      </c>
      <c r="G139" s="73">
        <f t="shared" si="7"/>
        <v>6.996210124907698E-3</v>
      </c>
      <c r="I139" s="73">
        <f t="shared" si="8"/>
        <v>2.3179024831280485E-2</v>
      </c>
      <c r="J139" s="73">
        <f t="shared" si="9"/>
        <v>6.9718501989634992E-3</v>
      </c>
      <c r="P139" s="34">
        <f t="shared" si="10"/>
        <v>2.3179024831280485E-2</v>
      </c>
      <c r="Q139" s="34">
        <f t="shared" si="11"/>
        <v>6.9718501989634992E-3</v>
      </c>
      <c r="S139" s="109">
        <v>42681</v>
      </c>
      <c r="T139" s="73">
        <v>8.9640989395398923E-3</v>
      </c>
      <c r="U139" s="73">
        <v>-2.4474813143095062E-2</v>
      </c>
      <c r="AE139" s="60"/>
    </row>
    <row r="140" spans="2:31" x14ac:dyDescent="0.25">
      <c r="B140" s="109">
        <v>42653</v>
      </c>
      <c r="C140" s="83">
        <f>IFERROR(VLOOKUP(B140,'Cotações Copasa e Ibovespa'!$T$5:$V$166,2,FALSE),"")</f>
        <v>32.541352658789123</v>
      </c>
      <c r="D140" s="83">
        <f>IFERROR(VLOOKUP(B140,'Cotações Copasa e Ibovespa'!$T$5:$V$166,3,FALSE),"")</f>
        <v>60603.024419400004</v>
      </c>
      <c r="F140" s="73">
        <f t="shared" si="6"/>
        <v>1.617349751883812E-2</v>
      </c>
      <c r="G140" s="73">
        <f t="shared" si="7"/>
        <v>3.0954386906314246E-2</v>
      </c>
      <c r="I140" s="73">
        <f t="shared" si="8"/>
        <v>1.6044099852007311E-2</v>
      </c>
      <c r="J140" s="73">
        <f t="shared" si="9"/>
        <v>3.0484962452171343E-2</v>
      </c>
      <c r="P140" s="34">
        <f t="shared" si="10"/>
        <v>1.6044099852007311E-2</v>
      </c>
      <c r="Q140" s="34">
        <f t="shared" si="11"/>
        <v>3.0484962452171343E-2</v>
      </c>
      <c r="S140" s="109">
        <v>42688</v>
      </c>
      <c r="T140" s="73">
        <v>-2.3097109482144718E-2</v>
      </c>
      <c r="U140" s="73">
        <v>-1.9168702761916481E-2</v>
      </c>
      <c r="AE140" s="60"/>
    </row>
    <row r="141" spans="2:31" x14ac:dyDescent="0.25">
      <c r="B141" s="109">
        <v>42660</v>
      </c>
      <c r="C141" s="83">
        <f>IFERROR(VLOOKUP(B141,'Cotações Copasa e Ibovespa'!$T$5:$V$166,2,FALSE),"")</f>
        <v>32.704186942907981</v>
      </c>
      <c r="D141" s="83">
        <f>IFERROR(VLOOKUP(B141,'Cotações Copasa e Ibovespa'!$T$5:$V$166,3,FALSE),"")</f>
        <v>61650.938980874998</v>
      </c>
      <c r="F141" s="73">
        <f t="shared" si="6"/>
        <v>5.0039187315367162E-3</v>
      </c>
      <c r="G141" s="73">
        <f t="shared" si="7"/>
        <v>1.7291456515815984E-2</v>
      </c>
      <c r="I141" s="73">
        <f t="shared" si="8"/>
        <v>4.9914407387969921E-3</v>
      </c>
      <c r="J141" s="73">
        <f t="shared" si="9"/>
        <v>1.7143660586896994E-2</v>
      </c>
      <c r="P141" s="34">
        <f t="shared" si="10"/>
        <v>4.9914407387969921E-3</v>
      </c>
      <c r="Q141" s="34">
        <f t="shared" si="11"/>
        <v>1.7143660586896994E-2</v>
      </c>
      <c r="S141" s="109">
        <v>42695</v>
      </c>
      <c r="T141" s="73">
        <v>-2.7407996499516543E-2</v>
      </c>
      <c r="U141" s="73">
        <v>-1.8069101797758266E-2</v>
      </c>
      <c r="AE141" s="60"/>
    </row>
    <row r="142" spans="2:31" x14ac:dyDescent="0.25">
      <c r="B142" s="109">
        <v>42667</v>
      </c>
      <c r="C142" s="83">
        <f>IFERROR(VLOOKUP(B142,'Cotações Copasa e Ibovespa'!$T$5:$V$166,2,FALSE),"")</f>
        <v>32.664949766011901</v>
      </c>
      <c r="D142" s="83">
        <f>IFERROR(VLOOKUP(B142,'Cotações Copasa e Ibovespa'!$T$5:$V$166,3,FALSE),"")</f>
        <v>63858.727935679999</v>
      </c>
      <c r="F142" s="73">
        <f t="shared" si="6"/>
        <v>-1.1997600479894954E-3</v>
      </c>
      <c r="G142" s="73">
        <f t="shared" si="7"/>
        <v>3.5811116445280566E-2</v>
      </c>
      <c r="I142" s="73">
        <f t="shared" si="8"/>
        <v>-1.2004803362488927E-3</v>
      </c>
      <c r="J142" s="73">
        <f t="shared" si="9"/>
        <v>3.5184807181460623E-2</v>
      </c>
      <c r="P142" s="34">
        <f t="shared" si="10"/>
        <v>-1.2004803362488927E-3</v>
      </c>
      <c r="Q142" s="34">
        <f t="shared" si="11"/>
        <v>3.5184807181460623E-2</v>
      </c>
      <c r="S142" s="109">
        <v>42702</v>
      </c>
      <c r="T142" s="73">
        <v>6.672776196318056E-2</v>
      </c>
      <c r="U142" s="73">
        <v>2.5498095051489571E-2</v>
      </c>
      <c r="AE142" s="60"/>
    </row>
    <row r="143" spans="2:31" x14ac:dyDescent="0.25">
      <c r="B143" s="109">
        <v>42674</v>
      </c>
      <c r="C143" s="83">
        <f>IFERROR(VLOOKUP(B143,'Cotações Copasa e Ibovespa'!$T$5:$V$166,2,FALSE),"")</f>
        <v>32.572742400306012</v>
      </c>
      <c r="D143" s="83">
        <f>IFERROR(VLOOKUP(B143,'Cotações Copasa e Ibovespa'!$T$5:$V$166,3,FALSE),"")</f>
        <v>64234.708025079999</v>
      </c>
      <c r="F143" s="73">
        <f t="shared" si="6"/>
        <v>-2.8228228228237562E-3</v>
      </c>
      <c r="G143" s="73">
        <f t="shared" si="7"/>
        <v>5.8876852319811324E-3</v>
      </c>
      <c r="I143" s="73">
        <f t="shared" si="8"/>
        <v>-2.8268145008044747E-3</v>
      </c>
      <c r="J143" s="73">
        <f t="shared" si="9"/>
        <v>5.8704205461647561E-3</v>
      </c>
      <c r="P143" s="34">
        <f t="shared" si="10"/>
        <v>-2.8268145008044747E-3</v>
      </c>
      <c r="Q143" s="34">
        <f t="shared" si="11"/>
        <v>5.8704205461647561E-3</v>
      </c>
      <c r="S143" s="109">
        <v>42709</v>
      </c>
      <c r="T143" s="73">
        <v>-6.4121813242517386E-3</v>
      </c>
      <c r="U143" s="73">
        <v>-2.3529551741972972E-2</v>
      </c>
      <c r="AE143" s="60"/>
    </row>
    <row r="144" spans="2:31" x14ac:dyDescent="0.25">
      <c r="B144" s="109">
        <v>42681</v>
      </c>
      <c r="C144" s="83">
        <f>IFERROR(VLOOKUP(B144,'Cotações Copasa e Ibovespa'!$T$5:$V$166,2,FALSE),"")</f>
        <v>32.866040297604449</v>
      </c>
      <c r="D144" s="83">
        <f>IFERROR(VLOOKUP(B144,'Cotações Copasa e Ibovespa'!$T$5:$V$166,3,FALSE),"")</f>
        <v>62681.658373299993</v>
      </c>
      <c r="F144" s="73">
        <f t="shared" ref="F144:F161" si="12">C144/C143-1</f>
        <v>9.0043967957602611E-3</v>
      </c>
      <c r="G144" s="73">
        <f t="shared" ref="G144:G161" si="13">D144/D143-1</f>
        <v>-2.4177733495318932E-2</v>
      </c>
      <c r="I144" s="73">
        <f t="shared" ref="I144:I161" si="14">LN(1+F144)</f>
        <v>8.9640989395398923E-3</v>
      </c>
      <c r="J144" s="73">
        <f t="shared" ref="J144:J161" si="15">LN(1+G144)</f>
        <v>-2.4474813143095062E-2</v>
      </c>
      <c r="P144" s="34">
        <f t="shared" ref="P144:P169" si="16">IF(OR(I144&gt;(M$17+M$16*L$21),I144&lt;(M$17-M$16*L$21)),"",I144)</f>
        <v>8.9640989395398923E-3</v>
      </c>
      <c r="Q144" s="34">
        <f t="shared" ref="Q144:Q169" si="17">IF(OR(J144&gt;(N$17+N$16*L$21),J144&lt;(N$17-N$16*L$21)),"",J144)</f>
        <v>-2.4474813143095062E-2</v>
      </c>
      <c r="S144" s="109">
        <v>42716</v>
      </c>
      <c r="T144" s="73">
        <v>-5.3750726639657503E-3</v>
      </c>
      <c r="U144" s="73">
        <v>1.0279901565180994E-3</v>
      </c>
      <c r="AE144" s="60"/>
    </row>
    <row r="145" spans="2:31" x14ac:dyDescent="0.25">
      <c r="B145" s="109">
        <v>42688</v>
      </c>
      <c r="C145" s="83">
        <f>IFERROR(VLOOKUP(B145,'Cotações Copasa e Ibovespa'!$T$5:$V$166,2,FALSE),"")</f>
        <v>32.115629289466355</v>
      </c>
      <c r="D145" s="83">
        <f>IFERROR(VLOOKUP(B145,'Cotações Copasa e Ibovespa'!$T$5:$V$166,3,FALSE),"")</f>
        <v>61491.574913420001</v>
      </c>
      <c r="F145" s="73">
        <f t="shared" si="12"/>
        <v>-2.2832413072675251E-2</v>
      </c>
      <c r="G145" s="73">
        <f t="shared" si="13"/>
        <v>-1.8986151463837531E-2</v>
      </c>
      <c r="I145" s="73">
        <f t="shared" si="14"/>
        <v>-2.3097109482144718E-2</v>
      </c>
      <c r="J145" s="73">
        <f t="shared" si="15"/>
        <v>-1.9168702761916481E-2</v>
      </c>
      <c r="P145" s="34">
        <f t="shared" si="16"/>
        <v>-2.3097109482144718E-2</v>
      </c>
      <c r="Q145" s="34">
        <f t="shared" si="17"/>
        <v>-1.9168702761916481E-2</v>
      </c>
      <c r="S145" s="109">
        <v>42723</v>
      </c>
      <c r="T145" s="73">
        <v>1.7040637967522247E-2</v>
      </c>
      <c r="U145" s="73">
        <v>-3.8606760615539096E-2</v>
      </c>
      <c r="AE145" s="60"/>
    </row>
    <row r="146" spans="2:31" x14ac:dyDescent="0.25">
      <c r="B146" s="109">
        <v>42695</v>
      </c>
      <c r="C146" s="83">
        <f>IFERROR(VLOOKUP(B146,'Cotações Copasa e Ibovespa'!$T$5:$V$166,2,FALSE),"")</f>
        <v>31.247357384009351</v>
      </c>
      <c r="D146" s="83">
        <f>IFERROR(VLOOKUP(B146,'Cotações Copasa e Ibovespa'!$T$5:$V$166,3,FALSE),"")</f>
        <v>60390.455465075</v>
      </c>
      <c r="F146" s="73">
        <f t="shared" si="12"/>
        <v>-2.7035805452574113E-2</v>
      </c>
      <c r="G146" s="73">
        <f t="shared" si="13"/>
        <v>-1.7906834389839199E-2</v>
      </c>
      <c r="I146" s="73">
        <f t="shared" si="14"/>
        <v>-2.7407996499516543E-2</v>
      </c>
      <c r="J146" s="73">
        <f t="shared" si="15"/>
        <v>-1.8069101797758266E-2</v>
      </c>
      <c r="P146" s="34">
        <f t="shared" si="16"/>
        <v>-2.7407996499516543E-2</v>
      </c>
      <c r="Q146" s="34">
        <f t="shared" si="17"/>
        <v>-1.8069101797758266E-2</v>
      </c>
      <c r="S146" s="109">
        <v>42730</v>
      </c>
      <c r="T146" s="73">
        <v>1.791231998596754E-2</v>
      </c>
      <c r="U146" s="73">
        <v>-8.0867434058864499E-3</v>
      </c>
      <c r="AE146" s="60"/>
    </row>
    <row r="147" spans="2:31" x14ac:dyDescent="0.25">
      <c r="B147" s="109">
        <v>42702</v>
      </c>
      <c r="C147" s="83">
        <f>IFERROR(VLOOKUP(B147,'Cotações Copasa e Ibovespa'!$T$5:$V$166,2,FALSE),"")</f>
        <v>33.40356299727312</v>
      </c>
      <c r="D147" s="83">
        <f>IFERROR(VLOOKUP(B147,'Cotações Copasa e Ibovespa'!$T$5:$V$166,3,FALSE),"")</f>
        <v>61950.096476600003</v>
      </c>
      <c r="F147" s="73">
        <f t="shared" si="12"/>
        <v>6.9004414893887756E-2</v>
      </c>
      <c r="G147" s="73">
        <f t="shared" si="13"/>
        <v>2.5825952122963791E-2</v>
      </c>
      <c r="I147" s="73">
        <f t="shared" si="14"/>
        <v>6.672776196318056E-2</v>
      </c>
      <c r="J147" s="73">
        <f t="shared" si="15"/>
        <v>2.5498095051489571E-2</v>
      </c>
      <c r="P147" s="34">
        <f t="shared" si="16"/>
        <v>6.672776196318056E-2</v>
      </c>
      <c r="Q147" s="34">
        <f t="shared" si="17"/>
        <v>2.5498095051489571E-2</v>
      </c>
      <c r="S147" s="109">
        <v>42737</v>
      </c>
      <c r="T147" s="73">
        <v>4.1804568364587874E-2</v>
      </c>
      <c r="U147" s="73">
        <v>3.0078062797236755E-2</v>
      </c>
      <c r="AE147" s="60"/>
    </row>
    <row r="148" spans="2:31" x14ac:dyDescent="0.25">
      <c r="B148" s="109">
        <v>42709</v>
      </c>
      <c r="C148" s="83">
        <f>IFERROR(VLOOKUP(B148,'Cotações Copasa e Ibovespa'!$T$5:$V$166,2,FALSE),"")</f>
        <v>33.190058540641438</v>
      </c>
      <c r="D148" s="83">
        <f>IFERROR(VLOOKUP(B148,'Cotações Copasa e Ibovespa'!$T$5:$V$166,3,FALSE),"")</f>
        <v>60509.453780379998</v>
      </c>
      <c r="F148" s="73">
        <f t="shared" si="12"/>
        <v>-6.3916671598509556E-3</v>
      </c>
      <c r="G148" s="73">
        <f t="shared" si="13"/>
        <v>-2.3254890277114693E-2</v>
      </c>
      <c r="I148" s="73">
        <f t="shared" si="14"/>
        <v>-6.4121813242517386E-3</v>
      </c>
      <c r="J148" s="73">
        <f t="shared" si="15"/>
        <v>-2.3529551741972972E-2</v>
      </c>
      <c r="P148" s="34">
        <f t="shared" si="16"/>
        <v>-6.4121813242517386E-3</v>
      </c>
      <c r="Q148" s="34">
        <f t="shared" si="17"/>
        <v>-2.3529551741972972E-2</v>
      </c>
      <c r="S148" s="109">
        <v>42744</v>
      </c>
      <c r="T148" s="73">
        <v>7.1150094647740554E-3</v>
      </c>
      <c r="U148" s="73">
        <v>3.6171741079967755E-2</v>
      </c>
      <c r="AE148" s="60"/>
    </row>
    <row r="149" spans="2:31" x14ac:dyDescent="0.25">
      <c r="B149" s="109">
        <v>42716</v>
      </c>
      <c r="C149" s="83">
        <f>IFERROR(VLOOKUP(B149,'Cotações Copasa e Ibovespa'!$T$5:$V$166,2,FALSE),"")</f>
        <v>33.012138160115036</v>
      </c>
      <c r="D149" s="83">
        <f>IFERROR(VLOOKUP(B149,'Cotações Copasa e Ibovespa'!$T$5:$V$166,3,FALSE),"")</f>
        <v>60571.688886299999</v>
      </c>
      <c r="F149" s="73">
        <f t="shared" si="12"/>
        <v>-5.3606528083864902E-3</v>
      </c>
      <c r="G149" s="73">
        <f t="shared" si="13"/>
        <v>1.0285187195027135E-3</v>
      </c>
      <c r="I149" s="73">
        <f t="shared" si="14"/>
        <v>-5.3750726639657503E-3</v>
      </c>
      <c r="J149" s="73">
        <f t="shared" si="15"/>
        <v>1.0279901565180994E-3</v>
      </c>
      <c r="P149" s="34">
        <f t="shared" si="16"/>
        <v>-5.3750726639657503E-3</v>
      </c>
      <c r="Q149" s="34">
        <f t="shared" si="17"/>
        <v>1.0279901565180994E-3</v>
      </c>
      <c r="S149" s="109">
        <v>42751</v>
      </c>
      <c r="T149" s="73">
        <v>6.3936054448665292E-2</v>
      </c>
      <c r="U149" s="73">
        <v>2.2967186110421218E-2</v>
      </c>
      <c r="AE149" s="60"/>
    </row>
    <row r="150" spans="2:31" x14ac:dyDescent="0.25">
      <c r="B150" s="109">
        <v>42723</v>
      </c>
      <c r="C150" s="83">
        <f>IFERROR(VLOOKUP(B150,'Cotações Copasa e Ibovespa'!$T$5:$V$166,2,FALSE),"")</f>
        <v>33.579506484682561</v>
      </c>
      <c r="D150" s="83">
        <f>IFERROR(VLOOKUP(B150,'Cotações Copasa e Ibovespa'!$T$5:$V$166,3,FALSE),"")</f>
        <v>58277.77735252001</v>
      </c>
      <c r="F150" s="73">
        <f t="shared" si="12"/>
        <v>1.7186657883705658E-2</v>
      </c>
      <c r="G150" s="73">
        <f t="shared" si="13"/>
        <v>-3.7871018225790642E-2</v>
      </c>
      <c r="I150" s="73">
        <f t="shared" si="14"/>
        <v>1.7040637967522247E-2</v>
      </c>
      <c r="J150" s="73">
        <f t="shared" si="15"/>
        <v>-3.8606760615539096E-2</v>
      </c>
      <c r="P150" s="34">
        <f t="shared" si="16"/>
        <v>1.7040637967522247E-2</v>
      </c>
      <c r="Q150" s="34">
        <f t="shared" si="17"/>
        <v>-3.8606760615539096E-2</v>
      </c>
      <c r="S150" s="109">
        <v>42758</v>
      </c>
      <c r="T150" s="73">
        <v>2.8867984000852265E-2</v>
      </c>
      <c r="U150" s="73">
        <v>2.1010283677052221E-2</v>
      </c>
      <c r="AE150" s="60"/>
    </row>
    <row r="151" spans="2:31" x14ac:dyDescent="0.25">
      <c r="B151" s="109">
        <v>42730</v>
      </c>
      <c r="C151" s="83">
        <f>IFERROR(VLOOKUP(B151,'Cotações Copasa e Ibovespa'!$T$5:$V$166,2,FALSE),"")</f>
        <v>34.186412671589281</v>
      </c>
      <c r="D151" s="83">
        <f>IFERROR(VLOOKUP(B151,'Cotações Copasa e Ibovespa'!$T$5:$V$166,3,FALSE),"")</f>
        <v>57808.40034444</v>
      </c>
      <c r="F151" s="73">
        <f t="shared" si="12"/>
        <v>1.8073707759331148E-2</v>
      </c>
      <c r="G151" s="73">
        <f t="shared" si="13"/>
        <v>-8.0541336578566769E-3</v>
      </c>
      <c r="I151" s="73">
        <f t="shared" si="14"/>
        <v>1.791231998596754E-2</v>
      </c>
      <c r="J151" s="73">
        <f t="shared" si="15"/>
        <v>-8.0867434058864499E-3</v>
      </c>
      <c r="P151" s="34">
        <f t="shared" si="16"/>
        <v>1.791231998596754E-2</v>
      </c>
      <c r="Q151" s="34">
        <f t="shared" si="17"/>
        <v>-8.0867434058864499E-3</v>
      </c>
      <c r="S151" s="109">
        <v>42765</v>
      </c>
      <c r="T151" s="73">
        <v>3.7987508408159357E-2</v>
      </c>
      <c r="U151" s="73">
        <v>1.6086387928019832E-2</v>
      </c>
      <c r="AE151" s="60"/>
    </row>
    <row r="152" spans="2:31" x14ac:dyDescent="0.25">
      <c r="B152" s="109">
        <v>42737</v>
      </c>
      <c r="C152" s="83">
        <f>IFERROR(VLOOKUP(B152,'Cotações Copasa e Ibovespa'!$T$5:$V$166,2,FALSE),"")</f>
        <v>35.645854015185002</v>
      </c>
      <c r="D152" s="83">
        <f>IFERROR(VLOOKUP(B152,'Cotações Copasa e Ibovespa'!$T$5:$V$166,3,FALSE),"")</f>
        <v>59573.578534200002</v>
      </c>
      <c r="F152" s="73">
        <f t="shared" si="12"/>
        <v>4.2690684091829079E-2</v>
      </c>
      <c r="G152" s="73">
        <f t="shared" si="13"/>
        <v>3.0534977256636342E-2</v>
      </c>
      <c r="I152" s="73">
        <f t="shared" si="14"/>
        <v>4.1804568364587874E-2</v>
      </c>
      <c r="J152" s="73">
        <f t="shared" si="15"/>
        <v>3.0078062797236755E-2</v>
      </c>
      <c r="P152" s="34">
        <f t="shared" si="16"/>
        <v>4.1804568364587874E-2</v>
      </c>
      <c r="Q152" s="34">
        <f t="shared" si="17"/>
        <v>3.0078062797236755E-2</v>
      </c>
      <c r="S152" s="109">
        <v>42772</v>
      </c>
      <c r="T152" s="73">
        <v>7.7081821376627752E-2</v>
      </c>
      <c r="U152" s="73">
        <v>-1.5134314187615775E-2</v>
      </c>
      <c r="AE152" s="60"/>
    </row>
    <row r="153" spans="2:31" x14ac:dyDescent="0.25">
      <c r="B153" s="109">
        <v>42744</v>
      </c>
      <c r="C153" s="83">
        <f>IFERROR(VLOOKUP(B153,'Cotações Copasa e Ibovespa'!$T$5:$V$166,2,FALSE),"")</f>
        <v>35.900379003993592</v>
      </c>
      <c r="D153" s="83">
        <f>IFERROR(VLOOKUP(B153,'Cotações Copasa e Ibovespa'!$T$5:$V$166,3,FALSE),"")</f>
        <v>61767.905659819997</v>
      </c>
      <c r="F153" s="73">
        <f t="shared" si="12"/>
        <v>7.1403812824955004E-3</v>
      </c>
      <c r="G153" s="73">
        <f t="shared" si="13"/>
        <v>3.6833898174511548E-2</v>
      </c>
      <c r="I153" s="73">
        <f t="shared" si="14"/>
        <v>7.1150094647740554E-3</v>
      </c>
      <c r="J153" s="73">
        <f t="shared" si="15"/>
        <v>3.6171741079967755E-2</v>
      </c>
      <c r="P153" s="34">
        <f t="shared" si="16"/>
        <v>7.1150094647740554E-3</v>
      </c>
      <c r="Q153" s="34">
        <f t="shared" si="17"/>
        <v>3.6171741079967755E-2</v>
      </c>
      <c r="S153" s="109">
        <v>42779</v>
      </c>
      <c r="T153" s="73">
        <v>5.0416187709164666E-2</v>
      </c>
      <c r="U153" s="73">
        <v>1.2488143053629925E-2</v>
      </c>
      <c r="AE153" s="60"/>
    </row>
    <row r="154" spans="2:31" x14ac:dyDescent="0.25">
      <c r="B154" s="109">
        <v>42751</v>
      </c>
      <c r="C154" s="83">
        <f>IFERROR(VLOOKUP(B154,'Cotações Copasa e Ibovespa'!$T$5:$V$166,2,FALSE),"")</f>
        <v>38.270673851228636</v>
      </c>
      <c r="D154" s="83">
        <f>IFERROR(VLOOKUP(B154,'Cotações Copasa e Ibovespa'!$T$5:$V$166,3,FALSE),"")</f>
        <v>63202.957110720003</v>
      </c>
      <c r="F154" s="73">
        <f t="shared" si="12"/>
        <v>6.6024229074890028E-2</v>
      </c>
      <c r="G154" s="73">
        <f t="shared" si="13"/>
        <v>2.3232962742874896E-2</v>
      </c>
      <c r="I154" s="73">
        <f t="shared" si="14"/>
        <v>6.3936054448665292E-2</v>
      </c>
      <c r="J154" s="73">
        <f t="shared" si="15"/>
        <v>2.2967186110421218E-2</v>
      </c>
      <c r="P154" s="34">
        <f t="shared" si="16"/>
        <v>6.3936054448665292E-2</v>
      </c>
      <c r="Q154" s="34">
        <f t="shared" si="17"/>
        <v>2.2967186110421218E-2</v>
      </c>
      <c r="S154" s="109">
        <v>42786</v>
      </c>
      <c r="T154" s="73">
        <v>4.9778026499664264E-2</v>
      </c>
      <c r="U154" s="73">
        <v>3.5123174077986423E-2</v>
      </c>
      <c r="AE154" s="60"/>
    </row>
    <row r="155" spans="2:31" x14ac:dyDescent="0.25">
      <c r="B155" s="109">
        <v>42758</v>
      </c>
      <c r="C155" s="83">
        <f>IFERROR(VLOOKUP(B155,'Cotações Copasa e Ibovespa'!$T$5:$V$166,2,FALSE),"")</f>
        <v>39.391572248544961</v>
      </c>
      <c r="D155" s="83">
        <f>IFERROR(VLOOKUP(B155,'Cotações Copasa e Ibovespa'!$T$5:$V$166,3,FALSE),"")</f>
        <v>64544.917285840005</v>
      </c>
      <c r="F155" s="73">
        <f t="shared" si="12"/>
        <v>2.9288702928870425E-2</v>
      </c>
      <c r="G155" s="73">
        <f t="shared" si="13"/>
        <v>2.1232553609305649E-2</v>
      </c>
      <c r="I155" s="73">
        <f t="shared" si="14"/>
        <v>2.8867984000852265E-2</v>
      </c>
      <c r="J155" s="73">
        <f t="shared" si="15"/>
        <v>2.1010283677052221E-2</v>
      </c>
      <c r="P155" s="34">
        <f t="shared" si="16"/>
        <v>2.8867984000852265E-2</v>
      </c>
      <c r="Q155" s="34">
        <f t="shared" si="17"/>
        <v>2.1010283677052221E-2</v>
      </c>
      <c r="S155" s="109">
        <v>42793</v>
      </c>
      <c r="T155" s="73">
        <v>2.6967971290222399E-2</v>
      </c>
      <c r="U155" s="73">
        <v>2.7188406618848106E-3</v>
      </c>
      <c r="AE155" s="60"/>
    </row>
    <row r="156" spans="2:31" x14ac:dyDescent="0.25">
      <c r="B156" s="109">
        <v>42765</v>
      </c>
      <c r="C156" s="83">
        <f>IFERROR(VLOOKUP(B156,'Cotações Copasa e Ibovespa'!$T$5:$V$166,2,FALSE),"")</f>
        <v>40.9167452882796</v>
      </c>
      <c r="D156" s="83">
        <f>IFERROR(VLOOKUP(B156,'Cotações Copasa e Ibovespa'!$T$5:$V$166,3,FALSE),"")</f>
        <v>65591.608029675001</v>
      </c>
      <c r="F156" s="73">
        <f t="shared" si="12"/>
        <v>3.8718257552945889E-2</v>
      </c>
      <c r="G156" s="73">
        <f t="shared" si="13"/>
        <v>1.6216470449557985E-2</v>
      </c>
      <c r="I156" s="73">
        <f t="shared" si="14"/>
        <v>3.7987508408159357E-2</v>
      </c>
      <c r="J156" s="73">
        <f t="shared" si="15"/>
        <v>1.6086387928019832E-2</v>
      </c>
      <c r="P156" s="34">
        <f t="shared" si="16"/>
        <v>3.7987508408159357E-2</v>
      </c>
      <c r="Q156" s="34">
        <f t="shared" si="17"/>
        <v>1.6086387928019832E-2</v>
      </c>
      <c r="S156" s="109">
        <v>42800</v>
      </c>
      <c r="T156" s="73">
        <v>5.5217146807234357E-2</v>
      </c>
      <c r="U156" s="73">
        <v>-2.15517963050268E-2</v>
      </c>
      <c r="AE156" s="60"/>
    </row>
    <row r="157" spans="2:31" x14ac:dyDescent="0.25">
      <c r="B157" s="109">
        <v>42772</v>
      </c>
      <c r="C157" s="83">
        <f>IFERROR(VLOOKUP(B157,'Cotações Copasa e Ibovespa'!$T$5:$V$166,2,FALSE),"")</f>
        <v>44.19542252275776</v>
      </c>
      <c r="D157" s="83">
        <f>IFERROR(VLOOKUP(B157,'Cotações Copasa e Ibovespa'!$T$5:$V$166,3,FALSE),"")</f>
        <v>64606.398069139999</v>
      </c>
      <c r="F157" s="73">
        <f t="shared" si="12"/>
        <v>8.013045053750445E-2</v>
      </c>
      <c r="G157" s="73">
        <f t="shared" si="13"/>
        <v>-1.5020366021355591E-2</v>
      </c>
      <c r="I157" s="73">
        <f t="shared" si="14"/>
        <v>7.7081821376627752E-2</v>
      </c>
      <c r="J157" s="73">
        <f t="shared" si="15"/>
        <v>-1.5134314187615775E-2</v>
      </c>
      <c r="P157" s="34">
        <f t="shared" si="16"/>
        <v>7.7081821376627752E-2</v>
      </c>
      <c r="Q157" s="34">
        <f t="shared" si="17"/>
        <v>-1.5134314187615775E-2</v>
      </c>
      <c r="S157" s="109">
        <v>42807</v>
      </c>
      <c r="T157" s="73">
        <v>-7.3723126193061705E-2</v>
      </c>
      <c r="U157" s="73">
        <v>-2.1919178491850703E-2</v>
      </c>
      <c r="AE157" s="60"/>
    </row>
    <row r="158" spans="2:31" x14ac:dyDescent="0.25">
      <c r="B158" s="109">
        <v>42779</v>
      </c>
      <c r="C158" s="83">
        <f>IFERROR(VLOOKUP(B158,'Cotações Copasa e Ibovespa'!$T$5:$V$166,2,FALSE),"")</f>
        <v>46.480710965963524</v>
      </c>
      <c r="D158" s="83">
        <f>IFERROR(VLOOKUP(B158,'Cotações Copasa e Ibovespa'!$T$5:$V$166,3,FALSE),"")</f>
        <v>65418.270850940004</v>
      </c>
      <c r="F158" s="73">
        <f t="shared" si="12"/>
        <v>5.1708713544462492E-2</v>
      </c>
      <c r="G158" s="73">
        <f t="shared" si="13"/>
        <v>1.2566445523416458E-2</v>
      </c>
      <c r="I158" s="73">
        <f t="shared" si="14"/>
        <v>5.0416187709164666E-2</v>
      </c>
      <c r="J158" s="73">
        <f t="shared" si="15"/>
        <v>1.2488143053629925E-2</v>
      </c>
      <c r="P158" s="34">
        <f t="shared" si="16"/>
        <v>5.0416187709164666E-2</v>
      </c>
      <c r="Q158" s="34">
        <f t="shared" si="17"/>
        <v>1.2488143053629925E-2</v>
      </c>
      <c r="S158" s="109">
        <v>42814</v>
      </c>
      <c r="T158" s="73">
        <v>-5.6738799009129641E-2</v>
      </c>
      <c r="U158" s="73">
        <v>1.7081247841248602E-3</v>
      </c>
      <c r="AE158" s="60"/>
    </row>
    <row r="159" spans="2:31" x14ac:dyDescent="0.25">
      <c r="B159" s="109">
        <v>42786</v>
      </c>
      <c r="C159" s="83">
        <f>IFERROR(VLOOKUP(B159,'Cotações Copasa e Ibovespa'!$T$5:$V$166,2,FALSE),"")</f>
        <v>48.852982706315522</v>
      </c>
      <c r="D159" s="83">
        <f>IFERROR(VLOOKUP(B159,'Cotações Copasa e Ibovespa'!$T$5:$V$166,3,FALSE),"")</f>
        <v>67756.795975720001</v>
      </c>
      <c r="F159" s="73">
        <f t="shared" si="12"/>
        <v>5.1037767948281632E-2</v>
      </c>
      <c r="G159" s="73">
        <f t="shared" si="13"/>
        <v>3.5747278158857032E-2</v>
      </c>
      <c r="I159" s="73">
        <f t="shared" si="14"/>
        <v>4.9778026499664264E-2</v>
      </c>
      <c r="J159" s="73">
        <f t="shared" si="15"/>
        <v>3.5123174077986423E-2</v>
      </c>
      <c r="P159" s="34">
        <f t="shared" si="16"/>
        <v>4.9778026499664264E-2</v>
      </c>
      <c r="Q159" s="34">
        <f t="shared" si="17"/>
        <v>3.5123174077986423E-2</v>
      </c>
      <c r="S159" s="109">
        <v>42821</v>
      </c>
      <c r="T159" s="73">
        <v>-4.5927662771771197E-2</v>
      </c>
      <c r="U159" s="73">
        <v>-2.3655357128222618E-2</v>
      </c>
      <c r="AE159" s="60"/>
    </row>
    <row r="160" spans="2:31" x14ac:dyDescent="0.25">
      <c r="B160" s="109">
        <v>42793</v>
      </c>
      <c r="C160" s="83">
        <f>IFERROR(VLOOKUP(B160,'Cotações Copasa e Ibovespa'!$T$5:$V$166,2,FALSE),"")</f>
        <v>50.188374006821995</v>
      </c>
      <c r="D160" s="83">
        <f>IFERROR(VLOOKUP(B160,'Cotações Copasa e Ibovespa'!$T$5:$V$166,3,FALSE),"")</f>
        <v>67941.266567174986</v>
      </c>
      <c r="F160" s="73">
        <f t="shared" si="12"/>
        <v>2.7334898025250798E-2</v>
      </c>
      <c r="G160" s="73">
        <f t="shared" si="13"/>
        <v>2.7225400610897399E-3</v>
      </c>
      <c r="I160" s="73">
        <f t="shared" si="14"/>
        <v>2.6967971290222399E-2</v>
      </c>
      <c r="J160" s="73">
        <f t="shared" si="15"/>
        <v>2.7188406618848106E-3</v>
      </c>
      <c r="P160" s="34">
        <f t="shared" si="16"/>
        <v>2.6967971290222399E-2</v>
      </c>
      <c r="Q160" s="34">
        <f t="shared" si="17"/>
        <v>2.7188406618848106E-3</v>
      </c>
      <c r="S160" s="109">
        <v>42828</v>
      </c>
      <c r="T160" s="73">
        <v>-1.5525243219354976E-2</v>
      </c>
      <c r="U160" s="73">
        <v>2.3099264394485099E-2</v>
      </c>
      <c r="AE160" s="60"/>
    </row>
    <row r="161" spans="2:31" x14ac:dyDescent="0.25">
      <c r="B161" s="109">
        <v>42800</v>
      </c>
      <c r="C161" s="83">
        <f>IFERROR(VLOOKUP(B161,'Cotações Copasa e Ibovespa'!$T$5:$V$166,2,FALSE),"")</f>
        <v>53.037571211640596</v>
      </c>
      <c r="D161" s="83">
        <f>IFERROR(VLOOKUP(B161,'Cotações Copasa e Ibovespa'!$T$5:$V$166,3,FALSE),"")</f>
        <v>66492.676161750001</v>
      </c>
      <c r="F161" s="73">
        <f t="shared" si="12"/>
        <v>5.6770064007877874E-2</v>
      </c>
      <c r="G161" s="73">
        <f t="shared" si="13"/>
        <v>-2.1321215788533077E-2</v>
      </c>
      <c r="I161" s="73">
        <f t="shared" si="14"/>
        <v>5.5217146807234357E-2</v>
      </c>
      <c r="J161" s="73">
        <f t="shared" si="15"/>
        <v>-2.15517963050268E-2</v>
      </c>
      <c r="P161" s="34">
        <f t="shared" si="16"/>
        <v>5.5217146807234357E-2</v>
      </c>
      <c r="Q161" s="34">
        <f t="shared" si="17"/>
        <v>-2.15517963050268E-2</v>
      </c>
      <c r="S161" s="109">
        <v>42835</v>
      </c>
      <c r="T161" s="73">
        <v>3.5809452696710993E-2</v>
      </c>
      <c r="U161" s="73">
        <v>-4.9902948713824377E-3</v>
      </c>
      <c r="AE161" s="60"/>
    </row>
    <row r="162" spans="2:31" x14ac:dyDescent="0.25">
      <c r="B162" s="109">
        <v>42807</v>
      </c>
      <c r="C162" s="83">
        <f>IFERROR(VLOOKUP(B162,'Cotações Copasa e Ibovespa'!$T$5:$V$166,2,FALSE),"")</f>
        <v>49.268130260877115</v>
      </c>
      <c r="D162" s="83">
        <f>IFERROR(VLOOKUP(B162,'Cotações Copasa e Ibovespa'!$T$5:$V$166,3,FALSE),"")</f>
        <v>65051.068470659993</v>
      </c>
      <c r="F162" s="73">
        <f t="shared" ref="F162:F169" si="18">C162/C161-1</f>
        <v>-7.1071145692587323E-2</v>
      </c>
      <c r="G162" s="73">
        <f t="shared" ref="G162:G169" si="19">D162/D161-1</f>
        <v>-2.1680698902585283E-2</v>
      </c>
      <c r="I162" s="73">
        <f t="shared" ref="I162:I168" si="20">LN(1+F162)</f>
        <v>-7.3723126193061705E-2</v>
      </c>
      <c r="J162" s="73">
        <f t="shared" ref="J162:J169" si="21">LN(1+G162)</f>
        <v>-2.1919178491850703E-2</v>
      </c>
      <c r="P162" s="34">
        <f t="shared" si="16"/>
        <v>-7.3723126193061705E-2</v>
      </c>
      <c r="Q162" s="34">
        <f t="shared" si="17"/>
        <v>-2.1919178491850703E-2</v>
      </c>
      <c r="S162" s="109">
        <v>42842</v>
      </c>
      <c r="T162" s="73">
        <v>1.5809309553761461E-2</v>
      </c>
      <c r="U162" s="73">
        <v>-1.474815233503558E-2</v>
      </c>
      <c r="AE162" s="60"/>
    </row>
    <row r="163" spans="2:31" x14ac:dyDescent="0.25">
      <c r="B163" s="109">
        <v>42814</v>
      </c>
      <c r="C163" s="83">
        <f>IFERROR(VLOOKUP(B163,'Cotações Copasa e Ibovespa'!$T$5:$V$166,2,FALSE),"")</f>
        <v>46.550541112826714</v>
      </c>
      <c r="D163" s="83">
        <f>IFERROR(VLOOKUP(B163,'Cotações Copasa e Ibovespa'!$T$5:$V$166,3,FALSE),"")</f>
        <v>65162.278766439995</v>
      </c>
      <c r="F163" s="73">
        <f t="shared" si="18"/>
        <v>-5.5159169500864635E-2</v>
      </c>
      <c r="G163" s="73">
        <f t="shared" si="19"/>
        <v>1.7095844602486032E-3</v>
      </c>
      <c r="I163" s="73">
        <f t="shared" si="20"/>
        <v>-5.6738799009129641E-2</v>
      </c>
      <c r="J163" s="73">
        <f t="shared" si="21"/>
        <v>1.7081247841248602E-3</v>
      </c>
      <c r="P163" s="34">
        <f t="shared" si="16"/>
        <v>-5.6738799009129641E-2</v>
      </c>
      <c r="Q163" s="34">
        <f t="shared" si="17"/>
        <v>1.7081247841248602E-3</v>
      </c>
      <c r="S163" s="109">
        <v>42849</v>
      </c>
      <c r="T163" s="73">
        <v>-0.10242404477181317</v>
      </c>
      <c r="U163" s="73">
        <v>1.1847142644385031E-3</v>
      </c>
      <c r="AE163" s="60"/>
    </row>
    <row r="164" spans="2:31" x14ac:dyDescent="0.25">
      <c r="B164" s="109">
        <v>42821</v>
      </c>
      <c r="C164" s="83">
        <f>IFERROR(VLOOKUP(B164,'Cotações Copasa e Ibovespa'!$T$5:$V$166,2,FALSE),"")</f>
        <v>44.460936189999998</v>
      </c>
      <c r="D164" s="83">
        <f>IFERROR(VLOOKUP(B164,'Cotações Copasa e Ibovespa'!$T$5:$V$166,3,FALSE),"")</f>
        <v>63638.930499660004</v>
      </c>
      <c r="F164" s="73">
        <f t="shared" si="18"/>
        <v>-4.4888950222126134E-2</v>
      </c>
      <c r="G164" s="73">
        <f t="shared" si="19"/>
        <v>-2.3377762343764874E-2</v>
      </c>
      <c r="I164" s="73">
        <f t="shared" si="20"/>
        <v>-4.5927662771771197E-2</v>
      </c>
      <c r="J164" s="73">
        <f t="shared" si="21"/>
        <v>-2.3655357128222618E-2</v>
      </c>
      <c r="P164" s="34">
        <f t="shared" si="16"/>
        <v>-4.5927662771771197E-2</v>
      </c>
      <c r="Q164" s="34">
        <f t="shared" si="17"/>
        <v>-2.3655357128222618E-2</v>
      </c>
      <c r="T164" s="73"/>
      <c r="U164" s="73"/>
      <c r="AE164" s="60"/>
    </row>
    <row r="165" spans="2:31" x14ac:dyDescent="0.25">
      <c r="B165" s="109">
        <v>42828</v>
      </c>
      <c r="C165" s="83">
        <f>IFERROR(VLOOKUP(B165,'Cotações Copasa e Ibovespa'!$T$5:$V$166,2,FALSE),"")</f>
        <v>43.775999999999996</v>
      </c>
      <c r="D165" s="83">
        <f>IFERROR(VLOOKUP(B165,'Cotações Copasa e Ibovespa'!$T$5:$V$166,3,FALSE),"")</f>
        <v>65126.052570200001</v>
      </c>
      <c r="F165" s="73">
        <f t="shared" si="18"/>
        <v>-1.5405347900750099E-2</v>
      </c>
      <c r="G165" s="73">
        <f t="shared" si="19"/>
        <v>2.3368118522166803E-2</v>
      </c>
      <c r="I165" s="73">
        <f t="shared" si="20"/>
        <v>-1.5525243219354976E-2</v>
      </c>
      <c r="J165" s="73">
        <f t="shared" si="21"/>
        <v>2.3099264394485099E-2</v>
      </c>
      <c r="P165" s="34">
        <f t="shared" si="16"/>
        <v>-1.5525243219354976E-2</v>
      </c>
      <c r="Q165" s="34">
        <f t="shared" si="17"/>
        <v>2.3099264394485099E-2</v>
      </c>
      <c r="AE165" s="60"/>
    </row>
    <row r="166" spans="2:31" x14ac:dyDescent="0.25">
      <c r="B166" s="109">
        <v>42835</v>
      </c>
      <c r="C166" s="83">
        <f>IFERROR(VLOOKUP(B166,'Cotações Copasa e Ibovespa'!$T$5:$V$166,2,FALSE),"")</f>
        <v>45.372</v>
      </c>
      <c r="D166" s="83">
        <f>IFERROR(VLOOKUP(B166,'Cotações Copasa e Ibovespa'!$T$5:$V$166,3,FALSE),"")</f>
        <v>64801.863935279995</v>
      </c>
      <c r="F166" s="73">
        <f t="shared" si="18"/>
        <v>3.6458333333333481E-2</v>
      </c>
      <c r="G166" s="73">
        <f t="shared" si="19"/>
        <v>-4.9778640363710158E-3</v>
      </c>
      <c r="I166" s="73">
        <f t="shared" si="20"/>
        <v>3.5809452696710993E-2</v>
      </c>
      <c r="J166" s="73">
        <f t="shared" si="21"/>
        <v>-4.9902948713824377E-3</v>
      </c>
      <c r="P166" s="34">
        <f t="shared" si="16"/>
        <v>3.5809452696710993E-2</v>
      </c>
      <c r="Q166" s="34">
        <f t="shared" si="17"/>
        <v>-4.9902948713824377E-3</v>
      </c>
      <c r="AE166" s="60"/>
    </row>
    <row r="167" spans="2:31" x14ac:dyDescent="0.25">
      <c r="B167" s="109">
        <v>42842</v>
      </c>
      <c r="C167" s="83">
        <f>IFERROR(VLOOKUP(B167,'Cotações Copasa e Ibovespa'!$T$5:$V$166,2,FALSE),"")</f>
        <v>46.094999999999999</v>
      </c>
      <c r="D167" s="83">
        <f>IFERROR(VLOOKUP(B167,'Cotações Copasa e Ibovespa'!$T$5:$V$166,3,FALSE),"")</f>
        <v>63853.16911787499</v>
      </c>
      <c r="F167" s="73">
        <f t="shared" si="18"/>
        <v>1.5934937847130293E-2</v>
      </c>
      <c r="G167" s="73">
        <f t="shared" si="19"/>
        <v>-1.4639931011128038E-2</v>
      </c>
      <c r="I167" s="73">
        <f t="shared" si="20"/>
        <v>1.5809309553761461E-2</v>
      </c>
      <c r="J167" s="73">
        <f t="shared" si="21"/>
        <v>-1.474815233503558E-2</v>
      </c>
      <c r="P167" s="34">
        <f t="shared" si="16"/>
        <v>1.5809309553761461E-2</v>
      </c>
      <c r="Q167" s="34">
        <f t="shared" si="17"/>
        <v>-1.474815233503558E-2</v>
      </c>
      <c r="AE167" s="60"/>
    </row>
    <row r="168" spans="2:31" x14ac:dyDescent="0.25">
      <c r="B168" s="109">
        <v>42849</v>
      </c>
      <c r="C168" s="83">
        <f>IFERROR(VLOOKUP(B168,'Cotações Copasa e Ibovespa'!$T$5:$V$166,2,FALSE),"")</f>
        <v>41.607500000000002</v>
      </c>
      <c r="D168" s="83">
        <f>IFERROR(VLOOKUP(B168,'Cotações Copasa e Ibovespa'!$T$5:$V$166,3,FALSE),"")</f>
        <v>63928.861706349999</v>
      </c>
      <c r="F168" s="73">
        <f t="shared" si="18"/>
        <v>-9.7353292114112144E-2</v>
      </c>
      <c r="G168" s="73">
        <f t="shared" si="19"/>
        <v>1.185416315598653E-3</v>
      </c>
      <c r="I168" s="73">
        <f t="shared" si="20"/>
        <v>-0.10242404477181317</v>
      </c>
      <c r="J168" s="73">
        <f t="shared" si="21"/>
        <v>1.1847142644385031E-3</v>
      </c>
      <c r="P168" s="34">
        <f t="shared" si="16"/>
        <v>-0.10242404477181317</v>
      </c>
      <c r="Q168" s="34">
        <f t="shared" si="17"/>
        <v>1.1847142644385031E-3</v>
      </c>
      <c r="AE168" s="60"/>
    </row>
    <row r="169" spans="2:31" x14ac:dyDescent="0.25">
      <c r="B169" s="109">
        <v>42856</v>
      </c>
      <c r="C169" s="83">
        <f>IFERROR(VLOOKUP(B169,'Cotações Copasa e Ibovespa'!$T$5:$V$166,2,FALSE),"")</f>
        <v>34.924999999999997</v>
      </c>
      <c r="D169" s="83">
        <f>IFERROR(VLOOKUP(B169,'Cotações Copasa e Ibovespa'!$T$5:$V$166,3,FALSE),"")</f>
        <v>65022.516865525002</v>
      </c>
      <c r="F169" s="73">
        <f t="shared" si="18"/>
        <v>-0.16060806345009926</v>
      </c>
      <c r="G169" s="73">
        <f t="shared" si="19"/>
        <v>1.7107377325105366E-2</v>
      </c>
      <c r="I169" s="73">
        <f>LN(1+F169)</f>
        <v>-0.1750775343357191</v>
      </c>
      <c r="J169" s="73">
        <f t="shared" si="21"/>
        <v>1.6962693916890165E-2</v>
      </c>
      <c r="P169" s="34" t="str">
        <f t="shared" si="16"/>
        <v/>
      </c>
      <c r="Q169" s="34">
        <f t="shared" si="17"/>
        <v>1.6962693916890165E-2</v>
      </c>
      <c r="AE169" s="60"/>
    </row>
    <row r="170" spans="2:31" x14ac:dyDescent="0.25">
      <c r="B170" s="109"/>
      <c r="C170" s="83" t="str">
        <f>IFERROR(VLOOKUP(B170,'Cotações Copasa e Ibovespa'!$T$5:$V$166,2,FALSE),"")</f>
        <v/>
      </c>
      <c r="D170" s="83" t="str">
        <f>IFERROR(VLOOKUP(B170,'Cotações Copasa e Ibovespa'!$T$5:$V$166,3,FALSE),"")</f>
        <v/>
      </c>
      <c r="F170" s="73"/>
      <c r="G170" s="73"/>
      <c r="AE170" s="60"/>
    </row>
    <row r="171" spans="2:31" x14ac:dyDescent="0.25">
      <c r="B171" s="109"/>
      <c r="C171" s="83" t="str">
        <f>IFERROR(VLOOKUP(B171,'Cotações Copasa e Ibovespa'!$T$5:$V$166,2,FALSE),"")</f>
        <v/>
      </c>
      <c r="D171" s="83" t="str">
        <f>IFERROR(VLOOKUP(B171,'Cotações Copasa e Ibovespa'!$T$5:$V$166,3,FALSE),"")</f>
        <v/>
      </c>
      <c r="F171" s="73"/>
      <c r="G171" s="73"/>
      <c r="AE171" s="60"/>
    </row>
    <row r="172" spans="2:31" x14ac:dyDescent="0.25">
      <c r="B172" s="109"/>
      <c r="C172" s="83" t="str">
        <f>IFERROR(VLOOKUP(B172,'Cotações Copasa e Ibovespa'!$T$5:$V$166,2,FALSE),"")</f>
        <v/>
      </c>
      <c r="D172" s="83" t="str">
        <f>IFERROR(VLOOKUP(B172,'Cotações Copasa e Ibovespa'!$T$5:$V$166,3,FALSE),"")</f>
        <v/>
      </c>
      <c r="F172" s="73"/>
      <c r="G172" s="73"/>
      <c r="AE172" s="60"/>
    </row>
    <row r="173" spans="2:31" x14ac:dyDescent="0.25">
      <c r="B173" s="109"/>
      <c r="C173" s="83" t="str">
        <f>IFERROR(VLOOKUP(B173,'Cotações Copasa e Ibovespa'!$T$5:$V$166,2,FALSE),"")</f>
        <v/>
      </c>
      <c r="D173" s="83" t="str">
        <f>IFERROR(VLOOKUP(B173,'Cotações Copasa e Ibovespa'!$T$5:$V$166,3,FALSE),"")</f>
        <v/>
      </c>
      <c r="F173" s="73"/>
      <c r="G173" s="73"/>
      <c r="AE173" s="60"/>
    </row>
    <row r="174" spans="2:31" x14ac:dyDescent="0.25">
      <c r="AE174" s="60"/>
    </row>
    <row r="175" spans="2:31" x14ac:dyDescent="0.25">
      <c r="AE175" s="60"/>
    </row>
    <row r="176" spans="2:31" x14ac:dyDescent="0.25">
      <c r="AE176" s="60"/>
    </row>
    <row r="177" spans="31:31" x14ac:dyDescent="0.25">
      <c r="AE177" s="60"/>
    </row>
    <row r="178" spans="31:31" x14ac:dyDescent="0.25">
      <c r="AE178" s="60"/>
    </row>
    <row r="179" spans="31:31" x14ac:dyDescent="0.25">
      <c r="AE179" s="60"/>
    </row>
  </sheetData>
  <sortState ref="AC38:AC180">
    <sortCondition ref="AC38"/>
  </sortState>
  <mergeCells count="13">
    <mergeCell ref="S12:S13"/>
    <mergeCell ref="T12:U12"/>
    <mergeCell ref="L10:U10"/>
    <mergeCell ref="P12:Q12"/>
    <mergeCell ref="L20:N20"/>
    <mergeCell ref="L23:L25"/>
    <mergeCell ref="M25:N25"/>
    <mergeCell ref="B12:B13"/>
    <mergeCell ref="C12:D12"/>
    <mergeCell ref="F12:G12"/>
    <mergeCell ref="I12:J12"/>
    <mergeCell ref="L21:N21"/>
    <mergeCell ref="M18:N18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>
    <tabColor theme="9" tint="0.39997558519241921"/>
    <pageSetUpPr fitToPage="1"/>
  </sheetPr>
  <dimension ref="A1:AA36"/>
  <sheetViews>
    <sheetView showGridLines="0" workbookViewId="0">
      <selection activeCell="B24" sqref="B24"/>
    </sheetView>
  </sheetViews>
  <sheetFormatPr defaultRowHeight="15" x14ac:dyDescent="0.25"/>
  <cols>
    <col min="2" max="2" width="83.28515625" bestFit="1" customWidth="1"/>
    <col min="3" max="3" width="16" bestFit="1" customWidth="1"/>
    <col min="4" max="4" width="16.140625" customWidth="1"/>
    <col min="5" max="5" width="15.85546875" customWidth="1"/>
    <col min="6" max="6" width="30.85546875" customWidth="1"/>
    <col min="7" max="7" width="14.5703125" bestFit="1" customWidth="1"/>
    <col min="8" max="8" width="16.42578125" customWidth="1"/>
    <col min="9" max="9" width="43.42578125" bestFit="1" customWidth="1"/>
    <col min="10" max="10" width="15.28515625" customWidth="1"/>
    <col min="11" max="11" width="12.140625" customWidth="1"/>
    <col min="12" max="12" width="15" customWidth="1"/>
    <col min="13" max="13" width="17.5703125" bestFit="1" customWidth="1"/>
    <col min="14" max="14" width="14.5703125" bestFit="1" customWidth="1"/>
    <col min="15" max="15" width="35.7109375" customWidth="1"/>
    <col min="16" max="16" width="17.5703125" customWidth="1"/>
    <col min="18" max="18" width="19.5703125" bestFit="1" customWidth="1"/>
    <col min="19" max="19" width="18" customWidth="1"/>
    <col min="21" max="21" width="15.28515625" bestFit="1" customWidth="1"/>
    <col min="26" max="26" width="12.42578125" bestFit="1" customWidth="1"/>
  </cols>
  <sheetData>
    <row r="1" spans="1:27" ht="18" customHeight="1" x14ac:dyDescent="0.25">
      <c r="A1" s="10" t="s">
        <v>9</v>
      </c>
    </row>
    <row r="2" spans="1:27" x14ac:dyDescent="0.25">
      <c r="A2" s="1" t="s">
        <v>190</v>
      </c>
    </row>
    <row r="3" spans="1:27" x14ac:dyDescent="0.25">
      <c r="A3" s="25" t="s">
        <v>186</v>
      </c>
    </row>
    <row r="6" spans="1:27" x14ac:dyDescent="0.25">
      <c r="B6" s="163"/>
      <c r="E6" s="8"/>
      <c r="Z6" s="9"/>
      <c r="AA6" s="9"/>
    </row>
    <row r="7" spans="1:27" ht="17.100000000000001" customHeight="1" x14ac:dyDescent="0.25">
      <c r="B7" s="161" t="s">
        <v>213</v>
      </c>
      <c r="C7" s="162">
        <v>2075370005.0867884</v>
      </c>
      <c r="E7" s="8"/>
      <c r="F7" s="167" t="s">
        <v>205</v>
      </c>
      <c r="G7" s="168">
        <v>11112270639.33065</v>
      </c>
      <c r="H7" s="169"/>
      <c r="I7" s="24"/>
      <c r="Z7" s="9"/>
    </row>
    <row r="8" spans="1:27" ht="17.100000000000001" customHeight="1" x14ac:dyDescent="0.25">
      <c r="B8" s="163" t="s">
        <v>191</v>
      </c>
      <c r="C8" s="164">
        <v>585365389.08000004</v>
      </c>
      <c r="H8" s="170"/>
      <c r="I8" s="24"/>
      <c r="X8" s="9"/>
    </row>
    <row r="9" spans="1:27" ht="17.100000000000001" customHeight="1" x14ac:dyDescent="0.25">
      <c r="B9" s="163" t="s">
        <v>210</v>
      </c>
      <c r="C9" s="164">
        <v>325849881.02780199</v>
      </c>
      <c r="F9" s="167" t="s">
        <v>206</v>
      </c>
      <c r="G9" s="171"/>
      <c r="H9" s="171"/>
      <c r="I9" s="171"/>
    </row>
    <row r="10" spans="1:27" x14ac:dyDescent="0.25">
      <c r="B10" s="163" t="s">
        <v>192</v>
      </c>
      <c r="C10" s="164">
        <v>43899983.089662865</v>
      </c>
      <c r="D10" s="164">
        <f>25%*25%*95%*C15</f>
        <v>43899983.089662865</v>
      </c>
      <c r="F10" s="172" t="s">
        <v>196</v>
      </c>
      <c r="G10" s="73">
        <v>0.13289633398073075</v>
      </c>
      <c r="H10" s="164">
        <f>G10*G7</f>
        <v>1476780030.1687546</v>
      </c>
      <c r="I10" s="163" t="s">
        <v>197</v>
      </c>
      <c r="P10" s="137"/>
      <c r="Z10" s="9"/>
      <c r="AA10" s="8"/>
    </row>
    <row r="11" spans="1:27" x14ac:dyDescent="0.25">
      <c r="B11" s="163" t="s">
        <v>195</v>
      </c>
      <c r="C11" s="166">
        <v>0</v>
      </c>
      <c r="D11" s="164">
        <f>0%/(1-15%)*95%*C15</f>
        <v>0</v>
      </c>
      <c r="F11" s="172" t="s">
        <v>198</v>
      </c>
      <c r="G11" s="186">
        <f>WACC!C16</f>
        <v>7.9440073977179892E-2</v>
      </c>
      <c r="H11" s="173">
        <f>G11*G7</f>
        <v>882759601.6428709</v>
      </c>
      <c r="I11" s="174" t="s">
        <v>199</v>
      </c>
      <c r="P11" s="137"/>
      <c r="R11" s="8"/>
    </row>
    <row r="12" spans="1:27" x14ac:dyDescent="0.25">
      <c r="B12" s="161" t="s">
        <v>193</v>
      </c>
      <c r="C12" s="162">
        <f>C7-C8-C9-C10-C11</f>
        <v>1120254751.8893235</v>
      </c>
      <c r="D12" s="8"/>
      <c r="F12" s="65" t="s">
        <v>200</v>
      </c>
      <c r="G12" s="184">
        <f>G10-G11</f>
        <v>5.3456260003550859E-2</v>
      </c>
      <c r="H12" s="187">
        <f>H10-H11</f>
        <v>594020428.52588367</v>
      </c>
      <c r="I12" s="65" t="s">
        <v>201</v>
      </c>
      <c r="P12" s="138"/>
      <c r="X12" s="2"/>
      <c r="Y12" s="9"/>
    </row>
    <row r="13" spans="1:27" ht="15.75" customHeight="1" x14ac:dyDescent="0.25">
      <c r="B13" s="165" t="s">
        <v>194</v>
      </c>
      <c r="C13" s="231">
        <f>34%*C12</f>
        <v>380886615.64236999</v>
      </c>
      <c r="E13" s="8"/>
      <c r="F13" s="25"/>
      <c r="G13" s="34"/>
      <c r="H13" s="175">
        <f>G12*G7-H12</f>
        <v>0</v>
      </c>
      <c r="P13" s="8"/>
      <c r="R13" s="70"/>
      <c r="X13" s="2"/>
      <c r="Z13" s="9"/>
    </row>
    <row r="14" spans="1:27" x14ac:dyDescent="0.25">
      <c r="B14" s="163" t="s">
        <v>209</v>
      </c>
      <c r="C14" s="190">
        <f>C11</f>
        <v>0</v>
      </c>
      <c r="E14" s="8"/>
      <c r="F14" s="167" t="s">
        <v>207</v>
      </c>
      <c r="G14" s="176"/>
      <c r="H14" s="171"/>
      <c r="I14" s="171"/>
      <c r="R14" s="70"/>
      <c r="S14" s="69"/>
      <c r="U14" s="2"/>
      <c r="X14" s="2"/>
      <c r="Z14" s="9"/>
    </row>
    <row r="15" spans="1:27" ht="17.25" customHeight="1" x14ac:dyDescent="0.25">
      <c r="B15" s="161" t="s">
        <v>208</v>
      </c>
      <c r="C15" s="162">
        <f>C12-C13+C14</f>
        <v>739368136.24695349</v>
      </c>
      <c r="E15" s="8"/>
      <c r="F15" s="172" t="s">
        <v>198</v>
      </c>
      <c r="G15" s="186">
        <f>G11</f>
        <v>7.9440073977179892E-2</v>
      </c>
      <c r="H15" s="173">
        <f>G15*G7</f>
        <v>882759601.6428709</v>
      </c>
      <c r="I15" s="174" t="s">
        <v>202</v>
      </c>
      <c r="R15" s="70"/>
      <c r="S15" s="18"/>
      <c r="U15" s="69"/>
    </row>
    <row r="16" spans="1:27" ht="17.25" customHeight="1" x14ac:dyDescent="0.25">
      <c r="B16" s="232" t="s">
        <v>214</v>
      </c>
      <c r="C16" s="232"/>
      <c r="E16" s="8"/>
      <c r="F16" s="51" t="s">
        <v>203</v>
      </c>
      <c r="G16" s="185">
        <f>G17-G15</f>
        <v>3.317864596304923E-2</v>
      </c>
      <c r="H16" s="188">
        <f>C13/(1+0.0330806888309805)</f>
        <v>368690093.38793844</v>
      </c>
      <c r="I16" s="51" t="s">
        <v>204</v>
      </c>
    </row>
    <row r="17" spans="2:19" ht="17.25" customHeight="1" x14ac:dyDescent="0.25">
      <c r="B17" s="233"/>
      <c r="C17" s="233"/>
      <c r="F17" s="65" t="s">
        <v>74</v>
      </c>
      <c r="G17" s="177">
        <f>H17/G7</f>
        <v>0.11261871994022912</v>
      </c>
      <c r="H17" s="178">
        <f>H15+H16</f>
        <v>1251449695.0308094</v>
      </c>
      <c r="I17" s="62" t="s">
        <v>197</v>
      </c>
      <c r="P17" s="69"/>
      <c r="S17" s="18"/>
    </row>
    <row r="18" spans="2:19" ht="17.25" customHeight="1" x14ac:dyDescent="0.25">
      <c r="F18" s="213" t="s">
        <v>211</v>
      </c>
      <c r="G18" s="213"/>
      <c r="H18" s="213"/>
      <c r="I18" s="213"/>
    </row>
    <row r="19" spans="2:19" ht="17.25" customHeight="1" x14ac:dyDescent="0.25">
      <c r="F19" s="214"/>
      <c r="G19" s="214"/>
      <c r="H19" s="214"/>
      <c r="I19" s="214"/>
    </row>
    <row r="20" spans="2:19" ht="17.25" customHeight="1" x14ac:dyDescent="0.25">
      <c r="H20" s="8"/>
    </row>
    <row r="21" spans="2:19" ht="36" customHeight="1" x14ac:dyDescent="0.25">
      <c r="C21" s="191"/>
      <c r="S21" s="9"/>
    </row>
    <row r="22" spans="2:19" ht="24.75" customHeight="1" x14ac:dyDescent="0.25"/>
    <row r="23" spans="2:19" ht="17.25" customHeight="1" x14ac:dyDescent="0.25">
      <c r="E23" s="191"/>
    </row>
    <row r="24" spans="2:19" ht="17.25" customHeight="1" x14ac:dyDescent="0.25"/>
    <row r="26" spans="2:19" x14ac:dyDescent="0.25">
      <c r="K26" s="179"/>
      <c r="L26" s="180"/>
      <c r="M26" s="180"/>
    </row>
    <row r="27" spans="2:19" x14ac:dyDescent="0.25">
      <c r="K27" s="181"/>
      <c r="L27" s="182"/>
      <c r="M27" s="182"/>
    </row>
    <row r="28" spans="2:19" x14ac:dyDescent="0.25">
      <c r="K28" s="181"/>
      <c r="L28" s="183"/>
      <c r="M28" s="183"/>
    </row>
    <row r="29" spans="2:19" x14ac:dyDescent="0.25">
      <c r="K29" s="183"/>
      <c r="L29" s="182"/>
      <c r="M29" s="182"/>
    </row>
    <row r="33" spans="2:3" ht="9.75" customHeight="1" x14ac:dyDescent="0.25"/>
    <row r="35" spans="2:3" x14ac:dyDescent="0.25">
      <c r="B35" s="25"/>
      <c r="C35" s="189"/>
    </row>
    <row r="36" spans="2:3" x14ac:dyDescent="0.25">
      <c r="B36" s="24"/>
    </row>
  </sheetData>
  <mergeCells count="2">
    <mergeCell ref="F18:I19"/>
    <mergeCell ref="B16:C17"/>
  </mergeCells>
  <pageMargins left="0.511811024" right="0.511811024" top="0.78740157499999996" bottom="0.78740157499999996" header="0.31496062000000002" footer="0.31496062000000002"/>
  <pageSetup paperSize="9" scale="86" orientation="landscape" verticalDpi="597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/>
  <dimension ref="A1:AB544"/>
  <sheetViews>
    <sheetView showGridLines="0" workbookViewId="0">
      <selection activeCell="P10" sqref="P10"/>
    </sheetView>
  </sheetViews>
  <sheetFormatPr defaultRowHeight="15" x14ac:dyDescent="0.25"/>
  <cols>
    <col min="2" max="2" width="11.42578125" customWidth="1"/>
    <col min="3" max="3" width="0.85546875" style="133" customWidth="1"/>
    <col min="4" max="4" width="9.140625" style="24" customWidth="1"/>
    <col min="5" max="5" width="9.5703125" customWidth="1"/>
    <col min="6" max="6" width="16" customWidth="1"/>
    <col min="7" max="7" width="9" hidden="1" customWidth="1"/>
    <col min="8" max="8" width="11.28515625" customWidth="1"/>
    <col min="9" max="9" width="7.42578125" customWidth="1"/>
    <col min="10" max="10" width="6.5703125" customWidth="1"/>
    <col min="11" max="11" width="10.7109375" customWidth="1"/>
    <col min="12" max="12" width="0.85546875" customWidth="1"/>
    <col min="13" max="14" width="10.7109375" customWidth="1"/>
    <col min="15" max="15" width="12.28515625" customWidth="1"/>
    <col min="16" max="16" width="10.7109375" customWidth="1"/>
    <col min="17" max="17" width="1.140625" customWidth="1"/>
    <col min="18" max="18" width="14.42578125" customWidth="1"/>
    <col min="19" max="19" width="10.28515625" customWidth="1"/>
    <col min="20" max="20" width="1.140625" customWidth="1"/>
    <col min="21" max="21" width="10.140625" customWidth="1"/>
    <col min="22" max="22" width="10.140625" bestFit="1" customWidth="1"/>
    <col min="23" max="23" width="11.42578125" customWidth="1"/>
    <col min="24" max="24" width="7.7109375" customWidth="1"/>
  </cols>
  <sheetData>
    <row r="1" spans="1:28" x14ac:dyDescent="0.25">
      <c r="A1" s="10" t="s">
        <v>9</v>
      </c>
    </row>
    <row r="2" spans="1:28" x14ac:dyDescent="0.25">
      <c r="A2" s="1" t="s">
        <v>47</v>
      </c>
      <c r="X2" s="23"/>
    </row>
    <row r="3" spans="1:28" x14ac:dyDescent="0.25">
      <c r="A3" s="25" t="s">
        <v>186</v>
      </c>
      <c r="X3" s="23"/>
    </row>
    <row r="4" spans="1:28" x14ac:dyDescent="0.25">
      <c r="X4" s="23"/>
      <c r="Y4" s="2"/>
    </row>
    <row r="5" spans="1:28" x14ac:dyDescent="0.25">
      <c r="O5" s="9"/>
      <c r="X5" s="23"/>
    </row>
    <row r="6" spans="1:28" ht="15.75" x14ac:dyDescent="0.25">
      <c r="B6" s="22" t="s">
        <v>41</v>
      </c>
      <c r="M6" s="9"/>
    </row>
    <row r="8" spans="1:28" ht="15.75" customHeight="1" x14ac:dyDescent="0.25">
      <c r="B8" s="205" t="s">
        <v>28</v>
      </c>
      <c r="D8" s="208" t="s">
        <v>27</v>
      </c>
      <c r="E8" s="208"/>
      <c r="F8" s="208"/>
      <c r="G8" s="217" t="s">
        <v>48</v>
      </c>
      <c r="K8" s="205" t="s">
        <v>29</v>
      </c>
      <c r="M8" s="205" t="s">
        <v>32</v>
      </c>
      <c r="N8" s="205" t="s">
        <v>31</v>
      </c>
      <c r="O8" s="205" t="s">
        <v>33</v>
      </c>
      <c r="P8" s="205" t="s">
        <v>34</v>
      </c>
      <c r="R8" s="205" t="s">
        <v>39</v>
      </c>
      <c r="S8" s="205" t="s">
        <v>40</v>
      </c>
      <c r="T8" s="5"/>
      <c r="U8" s="205" t="s">
        <v>35</v>
      </c>
      <c r="V8" s="5"/>
      <c r="W8" s="135"/>
      <c r="X8" s="5"/>
      <c r="Y8" s="5"/>
      <c r="Z8" s="5"/>
      <c r="AA8" s="5"/>
      <c r="AB8" s="5"/>
    </row>
    <row r="9" spans="1:28" ht="24.75" customHeight="1" x14ac:dyDescent="0.25">
      <c r="B9" s="206"/>
      <c r="D9" s="35" t="s">
        <v>38</v>
      </c>
      <c r="E9" s="35" t="s">
        <v>30</v>
      </c>
      <c r="F9" s="35" t="s">
        <v>60</v>
      </c>
      <c r="G9" s="218"/>
      <c r="K9" s="206"/>
      <c r="M9" s="206"/>
      <c r="N9" s="206"/>
      <c r="O9" s="206"/>
      <c r="P9" s="206"/>
      <c r="R9" s="206"/>
      <c r="S9" s="206"/>
      <c r="U9" s="206"/>
      <c r="W9" s="2"/>
    </row>
    <row r="10" spans="1:28" ht="21.75" customHeight="1" x14ac:dyDescent="0.25">
      <c r="B10" s="36" t="s">
        <v>46</v>
      </c>
      <c r="D10" s="39">
        <f>(D531/D11)^(1/10)-1</f>
        <v>1.6578061415265744E-2</v>
      </c>
      <c r="E10" s="39">
        <f>(1+AVERAGE(E12:E531))^52-1</f>
        <v>7.6039330751355605E-2</v>
      </c>
      <c r="F10" s="37">
        <f>(1+AVERAGE(F12:F531))^52-1</f>
        <v>9.1761830779986564E-2</v>
      </c>
      <c r="G10" s="40" t="e">
        <f>(1+G531)^(1/10)-1</f>
        <v>#VALUE!</v>
      </c>
      <c r="K10" s="36" t="s">
        <v>46</v>
      </c>
      <c r="M10" s="38">
        <f>AVERAGE(M15:M134)</f>
        <v>3.3819166666666664E-2</v>
      </c>
      <c r="N10" s="38">
        <f>AVERAGE(N15:N134)</f>
        <v>2.568725637924622E-2</v>
      </c>
      <c r="O10" s="38">
        <f>(1+AVERAGE(O15:O134))^12-1</f>
        <v>1.7052849038231122E-2</v>
      </c>
      <c r="P10" s="38">
        <f>(1+AVERAGE(P15:P134))^12-1</f>
        <v>6.1698939973862332E-2</v>
      </c>
      <c r="R10" s="38">
        <f>AVERAGE(R75:R134)</f>
        <v>0.15480345804988663</v>
      </c>
      <c r="S10" s="38">
        <f>AVERAGE(S75:S134)</f>
        <v>8.8333333333333375E-2</v>
      </c>
      <c r="U10" s="38">
        <f>AVERAGE(U15:U134)</f>
        <v>3.7940833333333437E-2</v>
      </c>
      <c r="W10" s="9"/>
    </row>
    <row r="11" spans="1:28" x14ac:dyDescent="0.25">
      <c r="B11" s="47">
        <v>39209</v>
      </c>
      <c r="D11" s="30">
        <v>9787.0302730000003</v>
      </c>
      <c r="E11" s="29"/>
      <c r="F11" s="34"/>
      <c r="K11" s="46">
        <v>39083</v>
      </c>
      <c r="M11" s="34"/>
      <c r="N11" s="34"/>
      <c r="O11" s="34"/>
      <c r="P11" s="34"/>
      <c r="R11" s="34">
        <v>0.15820000000000001</v>
      </c>
      <c r="S11" s="215" t="s">
        <v>58</v>
      </c>
      <c r="U11" s="34">
        <v>8.2500000000000004E-2</v>
      </c>
    </row>
    <row r="12" spans="1:28" x14ac:dyDescent="0.25">
      <c r="B12" s="47">
        <v>39216</v>
      </c>
      <c r="D12" s="30">
        <v>9893.7402340000008</v>
      </c>
      <c r="E12" s="29">
        <f>D12/D11-1</f>
        <v>1.0903201280002772E-2</v>
      </c>
      <c r="F12" s="34">
        <f>IF(OR(E12&gt;($I$20+$I$21*$I$19),E12&lt;($I$20-$I$21*$I$19)),"",E12)</f>
        <v>1.0903201280002772E-2</v>
      </c>
      <c r="G12" s="34"/>
      <c r="K12" s="46">
        <v>39114</v>
      </c>
      <c r="M12" s="34">
        <v>4.9299999999999997E-2</v>
      </c>
      <c r="N12" s="34">
        <v>1.8321052631578946E-2</v>
      </c>
      <c r="O12" s="34">
        <v>5.3503675598767231E-3</v>
      </c>
      <c r="P12" s="34">
        <v>4.4000000000000003E-3</v>
      </c>
      <c r="R12" s="34">
        <v>0.1532</v>
      </c>
      <c r="S12" s="216"/>
      <c r="U12" s="34">
        <v>8.2500000000000004E-2</v>
      </c>
    </row>
    <row r="13" spans="1:28" x14ac:dyDescent="0.25">
      <c r="B13" s="47">
        <v>39223</v>
      </c>
      <c r="D13" s="30">
        <v>9876.1103519999997</v>
      </c>
      <c r="E13" s="29">
        <f t="shared" ref="E13:E75" si="0">D13/D12-1</f>
        <v>-1.7819228707274259E-3</v>
      </c>
      <c r="F13" s="34">
        <f t="shared" ref="F13:F76" si="1">IF(OR(E13&gt;($I$20+$I$21*$I$19),E13&lt;($I$20-$I$21*$I$19)),"",E13)</f>
        <v>-1.7819228707274259E-3</v>
      </c>
      <c r="G13" s="34" t="e">
        <f>(1+#REF!)*(1+#REF!)-1</f>
        <v>#REF!</v>
      </c>
      <c r="K13" s="46">
        <v>39142</v>
      </c>
      <c r="M13" s="34">
        <v>4.8099999999999997E-2</v>
      </c>
      <c r="N13" s="34">
        <v>1.8663636363636361E-2</v>
      </c>
      <c r="O13" s="34">
        <v>9.1056958510853381E-3</v>
      </c>
      <c r="P13" s="34">
        <v>3.7000000000000002E-3</v>
      </c>
      <c r="R13" s="34">
        <v>0.14990000000000001</v>
      </c>
      <c r="S13" s="216"/>
      <c r="U13" s="34">
        <v>8.2500000000000004E-2</v>
      </c>
    </row>
    <row r="14" spans="1:28" x14ac:dyDescent="0.25">
      <c r="B14" s="47">
        <v>39230</v>
      </c>
      <c r="D14" s="30">
        <v>10042.599609000001</v>
      </c>
      <c r="E14" s="29">
        <f t="shared" si="0"/>
        <v>1.6857776094642896E-2</v>
      </c>
      <c r="F14" s="34">
        <f t="shared" si="1"/>
        <v>1.6857776094642896E-2</v>
      </c>
      <c r="G14" s="34" t="e">
        <f>(1+#REF!)*(1+G13)-1</f>
        <v>#REF!</v>
      </c>
      <c r="K14" s="46">
        <v>39173</v>
      </c>
      <c r="M14" s="34">
        <v>4.9500000000000002E-2</v>
      </c>
      <c r="N14" s="34">
        <v>1.5469999999999999E-2</v>
      </c>
      <c r="O14" s="34">
        <v>6.4961626865089883E-3</v>
      </c>
      <c r="P14" s="34">
        <v>2.5000000000000001E-3</v>
      </c>
      <c r="R14" s="34">
        <v>0.1477</v>
      </c>
      <c r="U14" s="34">
        <v>8.2500000000000004E-2</v>
      </c>
    </row>
    <row r="15" spans="1:28" x14ac:dyDescent="0.25">
      <c r="B15" s="47">
        <v>39237</v>
      </c>
      <c r="D15" s="30">
        <v>9826.0703130000002</v>
      </c>
      <c r="E15" s="29">
        <f t="shared" si="0"/>
        <v>-2.1561080241210728E-2</v>
      </c>
      <c r="F15" s="34">
        <f t="shared" si="1"/>
        <v>-2.1561080241210728E-2</v>
      </c>
      <c r="G15" s="34" t="e">
        <f>(1+#REF!)*(1+G14)-1</f>
        <v>#REF!</v>
      </c>
      <c r="K15" s="46">
        <v>39203</v>
      </c>
      <c r="M15" s="34">
        <v>4.9800000000000004E-2</v>
      </c>
      <c r="N15" s="34">
        <v>1.4786363636363637E-2</v>
      </c>
      <c r="O15" s="34">
        <v>6.110718674704696E-3</v>
      </c>
      <c r="P15" s="34">
        <v>2.8000000000000004E-3</v>
      </c>
      <c r="R15" s="34">
        <v>0.1474</v>
      </c>
      <c r="U15" s="34">
        <v>8.2500000000000004E-2</v>
      </c>
    </row>
    <row r="16" spans="1:28" x14ac:dyDescent="0.25">
      <c r="B16" s="47">
        <v>39244</v>
      </c>
      <c r="D16" s="30">
        <v>10013.929688</v>
      </c>
      <c r="E16" s="29">
        <f t="shared" si="0"/>
        <v>1.9118464352067654E-2</v>
      </c>
      <c r="F16" s="34">
        <f t="shared" si="1"/>
        <v>1.9118464352067654E-2</v>
      </c>
      <c r="G16" s="34" t="e">
        <f>(1+#REF!)*(1+G15)-1</f>
        <v>#REF!</v>
      </c>
      <c r="K16" s="46">
        <v>39234</v>
      </c>
      <c r="M16" s="34">
        <v>5.2900000000000003E-2</v>
      </c>
      <c r="N16" s="34">
        <v>1.4709523809523809E-2</v>
      </c>
      <c r="O16" s="34">
        <v>1.9379751766057662E-3</v>
      </c>
      <c r="P16" s="34">
        <v>2.8000000000000004E-3</v>
      </c>
      <c r="R16" s="34">
        <v>0.14230000000000001</v>
      </c>
      <c r="U16" s="34">
        <v>8.2500000000000004E-2</v>
      </c>
    </row>
    <row r="17" spans="2:22" x14ac:dyDescent="0.25">
      <c r="B17" s="47">
        <v>39251</v>
      </c>
      <c r="D17" s="30">
        <v>9848.9697269999997</v>
      </c>
      <c r="E17" s="29">
        <f t="shared" si="0"/>
        <v>-1.6473049655788663E-2</v>
      </c>
      <c r="F17" s="34">
        <f t="shared" si="1"/>
        <v>-1.6473049655788663E-2</v>
      </c>
      <c r="G17" s="34" t="e">
        <f>(1+#REF!)*(1+G16)-1</f>
        <v>#REF!</v>
      </c>
      <c r="K17" s="46">
        <v>39264</v>
      </c>
      <c r="M17" s="34">
        <v>5.1900000000000002E-2</v>
      </c>
      <c r="N17" s="34">
        <v>1.6942857142857141E-2</v>
      </c>
      <c r="O17" s="34">
        <v>-2.543772078021922E-4</v>
      </c>
      <c r="P17" s="34">
        <v>2.3999999999999998E-3</v>
      </c>
      <c r="R17" s="34">
        <v>0.1444</v>
      </c>
      <c r="U17" s="34">
        <v>8.2500000000000004E-2</v>
      </c>
    </row>
    <row r="18" spans="2:22" x14ac:dyDescent="0.25">
      <c r="B18" s="47">
        <v>39258</v>
      </c>
      <c r="D18" s="30">
        <v>9873.0195309999999</v>
      </c>
      <c r="E18" s="29">
        <f t="shared" si="0"/>
        <v>2.4418598763757959E-3</v>
      </c>
      <c r="F18" s="34">
        <f t="shared" si="1"/>
        <v>2.4418598763757959E-3</v>
      </c>
      <c r="G18" s="34" t="e">
        <f>(1+#REF!)*(1+G17)-1</f>
        <v>#REF!</v>
      </c>
      <c r="K18" s="46">
        <v>39295</v>
      </c>
      <c r="M18" s="34">
        <v>0.05</v>
      </c>
      <c r="N18" s="34">
        <v>2.0139130434782611E-2</v>
      </c>
      <c r="O18" s="34">
        <v>-1.8339022270870142E-3</v>
      </c>
      <c r="P18" s="34">
        <v>4.6999999999999993E-3</v>
      </c>
      <c r="R18" s="34">
        <v>0.1421</v>
      </c>
      <c r="U18" s="34">
        <v>8.2500000000000004E-2</v>
      </c>
    </row>
    <row r="19" spans="2:22" x14ac:dyDescent="0.25">
      <c r="B19" s="47">
        <v>39265</v>
      </c>
      <c r="D19" s="30">
        <v>10075.389648</v>
      </c>
      <c r="E19" s="29">
        <f t="shared" si="0"/>
        <v>2.0497287214370941E-2</v>
      </c>
      <c r="F19" s="34">
        <f t="shared" si="1"/>
        <v>2.0497287214370941E-2</v>
      </c>
      <c r="G19" s="34" t="e">
        <f>(1+#REF!)*(1+G18)-1</f>
        <v>#REF!</v>
      </c>
      <c r="H19" s="75" t="s">
        <v>42</v>
      </c>
      <c r="I19" s="78">
        <f>_xlfn.STDEV.P(E12:E531)</f>
        <v>2.1870469413302597E-2</v>
      </c>
      <c r="K19" s="46">
        <v>39326</v>
      </c>
      <c r="M19" s="34">
        <v>4.8399999999999999E-2</v>
      </c>
      <c r="N19" s="34">
        <v>1.9089473684210528E-2</v>
      </c>
      <c r="O19" s="34">
        <v>2.755907405358915E-3</v>
      </c>
      <c r="P19" s="34">
        <v>1.8E-3</v>
      </c>
      <c r="R19" s="34">
        <v>0.1426</v>
      </c>
      <c r="U19" s="34">
        <v>8.0299999999999996E-2</v>
      </c>
    </row>
    <row r="20" spans="2:22" x14ac:dyDescent="0.25">
      <c r="B20" s="47">
        <v>39272</v>
      </c>
      <c r="D20" s="30">
        <v>10220.669921999999</v>
      </c>
      <c r="E20" s="29">
        <f t="shared" si="0"/>
        <v>1.4419320649185829E-2</v>
      </c>
      <c r="F20" s="34">
        <f t="shared" si="1"/>
        <v>1.4419320649185829E-2</v>
      </c>
      <c r="G20" s="34" t="e">
        <f>(1+#REF!)*(1+G19)-1</f>
        <v>#REF!</v>
      </c>
      <c r="H20" s="76" t="s">
        <v>43</v>
      </c>
      <c r="I20" s="79">
        <f>AVERAGE(E12:E531)</f>
        <v>1.4103592727837005E-3</v>
      </c>
      <c r="K20" s="46">
        <v>39356</v>
      </c>
      <c r="M20" s="34">
        <v>4.8300000000000003E-2</v>
      </c>
      <c r="N20" s="34">
        <v>1.7013636363636363E-2</v>
      </c>
      <c r="O20" s="34">
        <v>2.1391913281212371E-3</v>
      </c>
      <c r="P20" s="34">
        <v>3.0000000000000001E-3</v>
      </c>
      <c r="R20" s="34">
        <v>0.13600000000000001</v>
      </c>
      <c r="S20" s="6"/>
      <c r="U20" s="34">
        <v>7.7399999999999997E-2</v>
      </c>
    </row>
    <row r="21" spans="2:22" x14ac:dyDescent="0.25">
      <c r="B21" s="47">
        <v>39279</v>
      </c>
      <c r="D21" s="30">
        <v>10072.929688</v>
      </c>
      <c r="E21" s="29">
        <f t="shared" si="0"/>
        <v>-1.4455044055574851E-2</v>
      </c>
      <c r="F21" s="34">
        <f t="shared" si="1"/>
        <v>-1.4455044055574851E-2</v>
      </c>
      <c r="G21" s="34" t="e">
        <f>(1+#REF!)*(1+G20)-1</f>
        <v>#REF!</v>
      </c>
      <c r="H21" s="76" t="s">
        <v>44</v>
      </c>
      <c r="I21" s="80">
        <v>2.5760000000000001</v>
      </c>
      <c r="K21" s="46">
        <v>39387</v>
      </c>
      <c r="M21" s="34">
        <v>4.5599999999999995E-2</v>
      </c>
      <c r="N21" s="34">
        <v>2.1149999999999999E-2</v>
      </c>
      <c r="O21" s="34">
        <v>5.9396178734156813E-3</v>
      </c>
      <c r="P21" s="34">
        <v>3.8E-3</v>
      </c>
      <c r="R21" s="34">
        <v>0.13720000000000002</v>
      </c>
      <c r="S21" s="6"/>
      <c r="U21" s="34">
        <v>7.4999999999999997E-2</v>
      </c>
      <c r="V21" s="7"/>
    </row>
    <row r="22" spans="2:22" x14ac:dyDescent="0.25">
      <c r="B22" s="47">
        <v>39286</v>
      </c>
      <c r="D22" s="30">
        <v>9508.2304690000001</v>
      </c>
      <c r="E22" s="29">
        <f t="shared" si="0"/>
        <v>-5.6061070263672463E-2</v>
      </c>
      <c r="F22" s="34" t="str">
        <f t="shared" si="1"/>
        <v/>
      </c>
      <c r="G22" s="34" t="e">
        <f>(1+#REF!)*(1+G21)-1</f>
        <v>#REF!</v>
      </c>
      <c r="H22" s="77" t="s">
        <v>45</v>
      </c>
      <c r="I22" s="81">
        <f>(COUNTIF(F12:F531,"")-30)/(520-30)</f>
        <v>2.4489795918367346E-2</v>
      </c>
      <c r="K22" s="46">
        <v>39417</v>
      </c>
      <c r="M22" s="34">
        <v>4.5700000000000005E-2</v>
      </c>
      <c r="N22" s="34">
        <v>2.1509999999999998E-2</v>
      </c>
      <c r="O22" s="34">
        <v>-6.7086312964781403E-4</v>
      </c>
      <c r="P22" s="34">
        <v>7.4000000000000003E-3</v>
      </c>
      <c r="R22" s="34">
        <v>0.13789999999999999</v>
      </c>
      <c r="U22" s="34">
        <v>7.3300000000000004E-2</v>
      </c>
    </row>
    <row r="23" spans="2:22" x14ac:dyDescent="0.25">
      <c r="B23" s="47">
        <v>39293</v>
      </c>
      <c r="D23" s="30">
        <v>9370.5996090000008</v>
      </c>
      <c r="E23" s="29">
        <f t="shared" si="0"/>
        <v>-1.4474918382418434E-2</v>
      </c>
      <c r="F23" s="34">
        <f t="shared" si="1"/>
        <v>-1.4474918382418434E-2</v>
      </c>
      <c r="G23" s="34" t="e">
        <f>(1+#REF!)*(1+G22)-1</f>
        <v>#REF!</v>
      </c>
      <c r="K23" s="46">
        <v>39448</v>
      </c>
      <c r="M23" s="34">
        <v>4.3499999999999997E-2</v>
      </c>
      <c r="N23" s="34">
        <v>2.4299999999999999E-2</v>
      </c>
      <c r="O23" s="34">
        <v>4.9705764726046819E-3</v>
      </c>
      <c r="P23" s="34">
        <v>5.4000000000000003E-3</v>
      </c>
      <c r="R23" s="34">
        <v>0.14349999999999999</v>
      </c>
      <c r="S23" s="6"/>
      <c r="U23" s="34">
        <v>6.9800000000000001E-2</v>
      </c>
    </row>
    <row r="24" spans="2:22" x14ac:dyDescent="0.25">
      <c r="B24" s="47">
        <v>39300</v>
      </c>
      <c r="D24" s="30">
        <v>9435.0400389999995</v>
      </c>
      <c r="E24" s="29">
        <f t="shared" si="0"/>
        <v>6.8768736995343804E-3</v>
      </c>
      <c r="F24" s="34">
        <f t="shared" si="1"/>
        <v>6.8768736995343804E-3</v>
      </c>
      <c r="G24" s="34" t="e">
        <f>(1+#REF!)*(1+G23)-1</f>
        <v>#REF!</v>
      </c>
      <c r="K24" s="46">
        <v>39479</v>
      </c>
      <c r="M24" s="34">
        <v>4.4900000000000002E-2</v>
      </c>
      <c r="N24" s="34">
        <v>2.5660000000000002E-2</v>
      </c>
      <c r="O24" s="34">
        <v>2.9041121849535667E-3</v>
      </c>
      <c r="P24" s="34">
        <v>4.8999999999999998E-3</v>
      </c>
      <c r="R24" s="34">
        <v>0.1424</v>
      </c>
      <c r="U24" s="34">
        <v>0.06</v>
      </c>
    </row>
    <row r="25" spans="2:22" x14ac:dyDescent="0.25">
      <c r="B25" s="47">
        <v>39307</v>
      </c>
      <c r="D25" s="30">
        <v>9314.9902340000008</v>
      </c>
      <c r="E25" s="29">
        <f t="shared" si="0"/>
        <v>-1.2723825707550707E-2</v>
      </c>
      <c r="F25" s="34">
        <f t="shared" si="1"/>
        <v>-1.2723825707550707E-2</v>
      </c>
      <c r="G25" s="34" t="e">
        <f>(1+#REF!)*(1+G24)-1</f>
        <v>#REF!</v>
      </c>
      <c r="K25" s="46">
        <v>39508</v>
      </c>
      <c r="M25" s="34">
        <v>4.36E-2</v>
      </c>
      <c r="N25" s="34">
        <v>2.7625E-2</v>
      </c>
      <c r="O25" s="34">
        <v>8.6682129309896272E-3</v>
      </c>
      <c r="P25" s="34">
        <v>4.7999999999999996E-3</v>
      </c>
      <c r="R25" s="34">
        <v>0.14099999999999999</v>
      </c>
      <c r="U25" s="34">
        <v>5.6600000000000004E-2</v>
      </c>
    </row>
    <row r="26" spans="2:22" x14ac:dyDescent="0.25">
      <c r="B26" s="47">
        <v>39314</v>
      </c>
      <c r="D26" s="30">
        <v>9607.0400389999995</v>
      </c>
      <c r="E26" s="29">
        <f t="shared" si="0"/>
        <v>3.1352668941509787E-2</v>
      </c>
      <c r="F26" s="34">
        <f t="shared" si="1"/>
        <v>3.1352668941509787E-2</v>
      </c>
      <c r="G26" s="34" t="e">
        <f t="shared" ref="G26:G42" si="2">(1+F11)*(1+G25)-1</f>
        <v>#REF!</v>
      </c>
      <c r="K26" s="46">
        <v>39539</v>
      </c>
      <c r="M26" s="34">
        <v>4.4400000000000002E-2</v>
      </c>
      <c r="N26" s="34">
        <v>2.4404545454545453E-2</v>
      </c>
      <c r="O26" s="34">
        <v>6.0647783897194163E-3</v>
      </c>
      <c r="P26" s="34">
        <v>5.5000000000000005E-3</v>
      </c>
      <c r="R26" s="34">
        <v>0.14679999999999999</v>
      </c>
      <c r="U26" s="34">
        <v>5.2400000000000002E-2</v>
      </c>
    </row>
    <row r="27" spans="2:22" x14ac:dyDescent="0.25">
      <c r="B27" s="47">
        <v>39321</v>
      </c>
      <c r="D27" s="30">
        <v>9596.9804690000001</v>
      </c>
      <c r="E27" s="29">
        <f t="shared" si="0"/>
        <v>-1.0471039944834892E-3</v>
      </c>
      <c r="F27" s="34">
        <f t="shared" si="1"/>
        <v>-1.0471039944834892E-3</v>
      </c>
      <c r="G27" s="34" t="e">
        <f t="shared" si="2"/>
        <v>#REF!</v>
      </c>
      <c r="K27" s="46">
        <v>39569</v>
      </c>
      <c r="M27" s="34">
        <v>4.5999999999999999E-2</v>
      </c>
      <c r="N27" s="34">
        <v>2.0485714285714288E-2</v>
      </c>
      <c r="O27" s="34">
        <v>8.4208860317562806E-3</v>
      </c>
      <c r="P27" s="34">
        <v>7.9000000000000008E-3</v>
      </c>
      <c r="R27" s="34">
        <v>0.15289999999999998</v>
      </c>
      <c r="U27" s="34">
        <v>0.05</v>
      </c>
    </row>
    <row r="28" spans="2:22" x14ac:dyDescent="0.25">
      <c r="B28" s="47">
        <v>39328</v>
      </c>
      <c r="D28" s="30">
        <v>9486.4404300000006</v>
      </c>
      <c r="E28" s="29">
        <f t="shared" si="0"/>
        <v>-1.151821027010147E-2</v>
      </c>
      <c r="F28" s="34">
        <f t="shared" si="1"/>
        <v>-1.151821027010147E-2</v>
      </c>
      <c r="G28" s="34" t="e">
        <f t="shared" si="2"/>
        <v>#REF!</v>
      </c>
      <c r="K28" s="46">
        <v>39600</v>
      </c>
      <c r="M28" s="34">
        <v>4.7400000000000005E-2</v>
      </c>
      <c r="N28" s="34">
        <v>1.9523809523809523E-2</v>
      </c>
      <c r="O28" s="34">
        <v>1.0076996934894167E-2</v>
      </c>
      <c r="P28" s="34">
        <v>7.4000000000000003E-3</v>
      </c>
      <c r="R28" s="34">
        <v>0.16210000000000002</v>
      </c>
      <c r="U28" s="34">
        <v>0.05</v>
      </c>
    </row>
    <row r="29" spans="2:22" x14ac:dyDescent="0.25">
      <c r="B29" s="47">
        <v>39335</v>
      </c>
      <c r="D29" s="30">
        <v>9673.6503909999992</v>
      </c>
      <c r="E29" s="29">
        <f t="shared" si="0"/>
        <v>1.9734479163329155E-2</v>
      </c>
      <c r="F29" s="34">
        <f t="shared" si="1"/>
        <v>1.9734479163329155E-2</v>
      </c>
      <c r="G29" s="34" t="e">
        <f t="shared" si="2"/>
        <v>#REF!</v>
      </c>
      <c r="K29" s="46">
        <v>39630</v>
      </c>
      <c r="M29" s="34">
        <v>4.6199999999999998E-2</v>
      </c>
      <c r="N29" s="34">
        <v>2.3218181818181818E-2</v>
      </c>
      <c r="O29" s="34">
        <v>5.2510111281218741E-3</v>
      </c>
      <c r="P29" s="34">
        <v>5.3E-3</v>
      </c>
      <c r="R29" s="34">
        <v>0.16420000000000001</v>
      </c>
      <c r="U29" s="34">
        <v>0.05</v>
      </c>
    </row>
    <row r="30" spans="2:22" x14ac:dyDescent="0.25">
      <c r="B30" s="47">
        <v>39342</v>
      </c>
      <c r="D30" s="30">
        <v>9981.8300780000009</v>
      </c>
      <c r="E30" s="29">
        <f t="shared" si="0"/>
        <v>3.1857641587576868E-2</v>
      </c>
      <c r="F30" s="34">
        <f t="shared" si="1"/>
        <v>3.1857641587576868E-2</v>
      </c>
      <c r="G30" s="34" t="e">
        <f t="shared" si="2"/>
        <v>#REF!</v>
      </c>
      <c r="K30" s="46">
        <v>39661</v>
      </c>
      <c r="M30" s="34">
        <v>4.53E-2</v>
      </c>
      <c r="N30" s="34">
        <v>2.3599999999999999E-2</v>
      </c>
      <c r="O30" s="34">
        <v>-3.9915622556417896E-3</v>
      </c>
      <c r="P30" s="34">
        <v>2.8000000000000004E-3</v>
      </c>
      <c r="R30" s="34">
        <v>0.1678</v>
      </c>
      <c r="U30" s="34">
        <v>0.05</v>
      </c>
    </row>
    <row r="31" spans="2:22" x14ac:dyDescent="0.25">
      <c r="B31" s="47">
        <v>39349</v>
      </c>
      <c r="D31" s="30">
        <v>10039.280273</v>
      </c>
      <c r="E31" s="29">
        <f t="shared" si="0"/>
        <v>5.7554771571017849E-3</v>
      </c>
      <c r="F31" s="34">
        <f t="shared" si="1"/>
        <v>5.7554771571017849E-3</v>
      </c>
      <c r="G31" s="34" t="e">
        <f t="shared" si="2"/>
        <v>#REF!</v>
      </c>
      <c r="K31" s="46">
        <v>39692</v>
      </c>
      <c r="M31" s="34">
        <v>4.3200000000000002E-2</v>
      </c>
      <c r="N31" s="34">
        <v>2.9133333333333331E-2</v>
      </c>
      <c r="O31" s="34">
        <v>-1.3830185406644713E-3</v>
      </c>
      <c r="P31" s="34">
        <v>2.5999999999999999E-3</v>
      </c>
      <c r="R31" s="34">
        <v>0.17460000000000001</v>
      </c>
      <c r="U31" s="34">
        <v>0.05</v>
      </c>
    </row>
    <row r="32" spans="2:22" x14ac:dyDescent="0.25">
      <c r="B32" s="47">
        <v>39356</v>
      </c>
      <c r="D32" s="30">
        <v>10247.929688</v>
      </c>
      <c r="E32" s="29">
        <f t="shared" si="0"/>
        <v>2.0783304114055712E-2</v>
      </c>
      <c r="F32" s="34">
        <f t="shared" si="1"/>
        <v>2.0783304114055712E-2</v>
      </c>
      <c r="G32" s="34" t="e">
        <f t="shared" si="2"/>
        <v>#REF!</v>
      </c>
      <c r="K32" s="46">
        <v>39722</v>
      </c>
      <c r="M32" s="34">
        <v>4.4500000000000005E-2</v>
      </c>
      <c r="N32" s="34">
        <v>4.9104545454545456E-2</v>
      </c>
      <c r="O32" s="34">
        <v>-1.010133328457874E-2</v>
      </c>
      <c r="P32" s="34">
        <v>4.5000000000000005E-3</v>
      </c>
      <c r="R32" s="34">
        <v>0.1925</v>
      </c>
      <c r="U32" s="34">
        <v>4.5599999999999995E-2</v>
      </c>
    </row>
    <row r="33" spans="2:21" x14ac:dyDescent="0.25">
      <c r="B33" s="47">
        <v>39363</v>
      </c>
      <c r="D33" s="30">
        <v>10301.490234000001</v>
      </c>
      <c r="E33" s="29">
        <f t="shared" si="0"/>
        <v>5.2264747739945161E-3</v>
      </c>
      <c r="F33" s="34">
        <f t="shared" si="1"/>
        <v>5.2264747739945161E-3</v>
      </c>
      <c r="G33" s="34" t="e">
        <f t="shared" si="2"/>
        <v>#REF!</v>
      </c>
      <c r="K33" s="46">
        <v>39753</v>
      </c>
      <c r="M33" s="34">
        <v>4.2699999999999995E-2</v>
      </c>
      <c r="N33" s="34">
        <v>4.6938888888888891E-2</v>
      </c>
      <c r="O33" s="34">
        <v>-1.9152895328595876E-2</v>
      </c>
      <c r="P33" s="34">
        <v>3.5999999999999999E-3</v>
      </c>
      <c r="R33" s="34">
        <v>0.20749999999999999</v>
      </c>
      <c r="U33" s="34">
        <v>0.04</v>
      </c>
    </row>
    <row r="34" spans="2:21" x14ac:dyDescent="0.25">
      <c r="B34" s="47">
        <v>39370</v>
      </c>
      <c r="D34" s="30">
        <v>9920.2695309999999</v>
      </c>
      <c r="E34" s="29">
        <f t="shared" si="0"/>
        <v>-3.7006364549255655E-2</v>
      </c>
      <c r="F34" s="34">
        <f t="shared" si="1"/>
        <v>-3.7006364549255655E-2</v>
      </c>
      <c r="G34" s="34" t="e">
        <f t="shared" si="2"/>
        <v>#REF!</v>
      </c>
      <c r="K34" s="46">
        <v>39783</v>
      </c>
      <c r="M34" s="34">
        <v>3.1800000000000002E-2</v>
      </c>
      <c r="N34" s="34">
        <v>4.7854545454545455E-2</v>
      </c>
      <c r="O34" s="34">
        <v>-1.0342473814287434E-2</v>
      </c>
      <c r="P34" s="34">
        <v>2.8000000000000004E-3</v>
      </c>
      <c r="R34" s="34">
        <v>0.21780000000000002</v>
      </c>
      <c r="U34" s="34">
        <v>3.61E-2</v>
      </c>
    </row>
    <row r="35" spans="2:21" x14ac:dyDescent="0.25">
      <c r="B35" s="47">
        <v>39377</v>
      </c>
      <c r="D35" s="30">
        <v>10189.129883</v>
      </c>
      <c r="E35" s="29">
        <f t="shared" si="0"/>
        <v>2.7102121687302416E-2</v>
      </c>
      <c r="F35" s="34">
        <f t="shared" si="1"/>
        <v>2.7102121687302416E-2</v>
      </c>
      <c r="G35" s="34" t="e">
        <f t="shared" si="2"/>
        <v>#REF!</v>
      </c>
      <c r="K35" s="46">
        <v>39814</v>
      </c>
      <c r="M35" s="34">
        <v>3.4599999999999999E-2</v>
      </c>
      <c r="N35" s="34">
        <v>4.283E-2</v>
      </c>
      <c r="O35" s="34">
        <v>4.3524173754210249E-3</v>
      </c>
      <c r="P35" s="34">
        <v>4.7999999999999996E-3</v>
      </c>
      <c r="R35" s="34">
        <v>0.2152</v>
      </c>
      <c r="U35" s="34">
        <v>3.2500000000000001E-2</v>
      </c>
    </row>
    <row r="36" spans="2:21" x14ac:dyDescent="0.25">
      <c r="B36" s="47">
        <v>39384</v>
      </c>
      <c r="D36" s="30">
        <v>10052.259765999999</v>
      </c>
      <c r="E36" s="29">
        <f t="shared" si="0"/>
        <v>-1.3432954390772966E-2</v>
      </c>
      <c r="F36" s="34">
        <f t="shared" si="1"/>
        <v>-1.3432954390772966E-2</v>
      </c>
      <c r="G36" s="34" t="e">
        <f t="shared" si="2"/>
        <v>#REF!</v>
      </c>
      <c r="K36" s="46">
        <v>39845</v>
      </c>
      <c r="M36" s="34">
        <v>3.8300000000000001E-2</v>
      </c>
      <c r="N36" s="34">
        <v>4.2705263157894732E-2</v>
      </c>
      <c r="O36" s="34">
        <v>4.9729330359047363E-3</v>
      </c>
      <c r="P36" s="34">
        <v>5.5000000000000005E-3</v>
      </c>
      <c r="R36" s="34">
        <v>0.2051</v>
      </c>
      <c r="U36" s="34">
        <v>3.2500000000000001E-2</v>
      </c>
    </row>
    <row r="37" spans="2:21" x14ac:dyDescent="0.25">
      <c r="B37" s="47">
        <v>39391</v>
      </c>
      <c r="D37" s="30">
        <v>9733.3398440000001</v>
      </c>
      <c r="E37" s="29">
        <f t="shared" si="0"/>
        <v>-3.172619186371306E-2</v>
      </c>
      <c r="F37" s="34">
        <f t="shared" si="1"/>
        <v>-3.172619186371306E-2</v>
      </c>
      <c r="G37" s="34" t="e">
        <f t="shared" si="2"/>
        <v>#VALUE!</v>
      </c>
      <c r="K37" s="46">
        <v>39873</v>
      </c>
      <c r="M37" s="34">
        <v>3.78E-2</v>
      </c>
      <c r="N37" s="34">
        <v>4.336818181818182E-2</v>
      </c>
      <c r="O37" s="34">
        <v>2.4317484554154944E-3</v>
      </c>
      <c r="P37" s="34">
        <v>2E-3</v>
      </c>
      <c r="R37" s="34">
        <v>0.19030000000000002</v>
      </c>
      <c r="U37" s="34">
        <v>3.2500000000000001E-2</v>
      </c>
    </row>
    <row r="38" spans="2:21" x14ac:dyDescent="0.25">
      <c r="B38" s="47">
        <v>39398</v>
      </c>
      <c r="D38" s="30">
        <v>9701.3798829999996</v>
      </c>
      <c r="E38" s="29">
        <f t="shared" si="0"/>
        <v>-3.283555440602659E-3</v>
      </c>
      <c r="F38" s="34">
        <f t="shared" si="1"/>
        <v>-3.283555440602659E-3</v>
      </c>
      <c r="G38" s="34" t="e">
        <f t="shared" si="2"/>
        <v>#VALUE!</v>
      </c>
      <c r="K38" s="46">
        <v>39904</v>
      </c>
      <c r="M38" s="34">
        <v>3.8399999999999997E-2</v>
      </c>
      <c r="N38" s="34">
        <v>3.8295238095238097E-2</v>
      </c>
      <c r="O38" s="34">
        <v>2.4963682777880969E-3</v>
      </c>
      <c r="P38" s="34">
        <v>4.7999999999999996E-3</v>
      </c>
      <c r="R38" s="34">
        <v>0.17069999999999999</v>
      </c>
      <c r="U38" s="34">
        <v>3.2500000000000001E-2</v>
      </c>
    </row>
    <row r="39" spans="2:21" x14ac:dyDescent="0.25">
      <c r="B39" s="47">
        <v>39405</v>
      </c>
      <c r="D39" s="30">
        <v>9582.9804690000001</v>
      </c>
      <c r="E39" s="29">
        <f t="shared" si="0"/>
        <v>-1.220438900732812E-2</v>
      </c>
      <c r="F39" s="34">
        <f t="shared" si="1"/>
        <v>-1.220438900732812E-2</v>
      </c>
      <c r="G39" s="34" t="e">
        <f t="shared" si="2"/>
        <v>#VALUE!</v>
      </c>
      <c r="K39" s="46">
        <v>39934</v>
      </c>
      <c r="M39" s="34">
        <v>4.2199999999999994E-2</v>
      </c>
      <c r="N39" s="34">
        <v>3.1439999999999996E-2</v>
      </c>
      <c r="O39" s="34">
        <v>2.8887638341774657E-3</v>
      </c>
      <c r="P39" s="34">
        <v>4.6999999999999993E-3</v>
      </c>
      <c r="R39" s="34">
        <v>0.1628</v>
      </c>
      <c r="U39" s="34">
        <v>3.2500000000000001E-2</v>
      </c>
    </row>
    <row r="40" spans="2:21" x14ac:dyDescent="0.25">
      <c r="B40" s="47">
        <v>39412</v>
      </c>
      <c r="D40" s="30">
        <v>9856.8496090000008</v>
      </c>
      <c r="E40" s="29">
        <f t="shared" si="0"/>
        <v>2.8578701676992946E-2</v>
      </c>
      <c r="F40" s="34">
        <f t="shared" si="1"/>
        <v>2.8578701676992946E-2</v>
      </c>
      <c r="G40" s="34" t="e">
        <f t="shared" si="2"/>
        <v>#VALUE!</v>
      </c>
      <c r="K40" s="46">
        <v>39965</v>
      </c>
      <c r="M40" s="34">
        <v>4.5100000000000001E-2</v>
      </c>
      <c r="N40" s="34">
        <v>2.8109090909090906E-2</v>
      </c>
      <c r="O40" s="34">
        <v>8.589892263953347E-3</v>
      </c>
      <c r="P40" s="34">
        <v>3.5999999999999999E-3</v>
      </c>
      <c r="R40" s="34">
        <v>0.1527</v>
      </c>
      <c r="U40" s="34">
        <v>3.2500000000000001E-2</v>
      </c>
    </row>
    <row r="41" spans="2:21" x14ac:dyDescent="0.25">
      <c r="B41" s="47">
        <v>39419</v>
      </c>
      <c r="D41" s="30">
        <v>10023.580078000001</v>
      </c>
      <c r="E41" s="29">
        <f t="shared" si="0"/>
        <v>1.6915188484539989E-2</v>
      </c>
      <c r="F41" s="34">
        <f t="shared" si="1"/>
        <v>1.6915188484539989E-2</v>
      </c>
      <c r="G41" s="34" t="e">
        <f t="shared" si="2"/>
        <v>#VALUE!</v>
      </c>
      <c r="K41" s="46">
        <v>39995</v>
      </c>
      <c r="M41" s="34">
        <v>4.3799999999999999E-2</v>
      </c>
      <c r="N41" s="34">
        <v>2.6940909090909095E-2</v>
      </c>
      <c r="O41" s="34">
        <v>-1.5855869221532704E-3</v>
      </c>
      <c r="P41" s="34">
        <v>2.3999999999999998E-3</v>
      </c>
      <c r="R41" s="34">
        <v>0.14730000000000001</v>
      </c>
      <c r="U41" s="34">
        <v>3.2500000000000001E-2</v>
      </c>
    </row>
    <row r="42" spans="2:21" x14ac:dyDescent="0.25">
      <c r="B42" s="47">
        <v>39426</v>
      </c>
      <c r="D42" s="30">
        <v>9698.3701170000004</v>
      </c>
      <c r="E42" s="29">
        <f t="shared" si="0"/>
        <v>-3.2444491735420855E-2</v>
      </c>
      <c r="F42" s="34">
        <f t="shared" si="1"/>
        <v>-3.2444491735420855E-2</v>
      </c>
      <c r="G42" s="34" t="e">
        <f t="shared" si="2"/>
        <v>#VALUE!</v>
      </c>
      <c r="K42" s="46">
        <v>40026</v>
      </c>
      <c r="M42" s="34">
        <v>4.3299999999999998E-2</v>
      </c>
      <c r="N42" s="34">
        <v>2.5242857142857143E-2</v>
      </c>
      <c r="O42" s="34">
        <v>2.2428500448106181E-3</v>
      </c>
      <c r="P42" s="34">
        <v>1.5E-3</v>
      </c>
      <c r="R42" s="34">
        <v>0.1421</v>
      </c>
      <c r="U42" s="34">
        <v>3.2500000000000001E-2</v>
      </c>
    </row>
    <row r="43" spans="2:21" x14ac:dyDescent="0.25">
      <c r="B43" s="47">
        <v>39433</v>
      </c>
      <c r="D43" s="30">
        <v>9787.9296880000002</v>
      </c>
      <c r="E43" s="29">
        <f t="shared" si="0"/>
        <v>9.2344971288540467E-3</v>
      </c>
      <c r="F43" s="34">
        <f t="shared" si="1"/>
        <v>9.2344971288540467E-3</v>
      </c>
      <c r="G43" s="34"/>
      <c r="K43" s="46">
        <v>40057</v>
      </c>
      <c r="M43" s="34">
        <v>4.1399999999999999E-2</v>
      </c>
      <c r="N43" s="34">
        <v>2.3976190476190477E-2</v>
      </c>
      <c r="O43" s="34">
        <v>6.2548069349599444E-4</v>
      </c>
      <c r="P43" s="34">
        <v>2.3999999999999998E-3</v>
      </c>
      <c r="R43" s="34">
        <v>0.1389</v>
      </c>
      <c r="U43" s="34">
        <v>3.2500000000000001E-2</v>
      </c>
    </row>
    <row r="44" spans="2:21" x14ac:dyDescent="0.25">
      <c r="B44" s="47">
        <v>39440</v>
      </c>
      <c r="D44" s="30">
        <v>9803.8896480000003</v>
      </c>
      <c r="E44" s="29">
        <f t="shared" si="0"/>
        <v>1.6305756690884188E-3</v>
      </c>
      <c r="F44" s="34">
        <f t="shared" si="1"/>
        <v>1.6305756690884188E-3</v>
      </c>
      <c r="G44" s="34" t="e">
        <f>(1+F29)*(1+G42)-1</f>
        <v>#VALUE!</v>
      </c>
      <c r="K44" s="46">
        <v>40087</v>
      </c>
      <c r="M44" s="34">
        <v>4.1599999999999998E-2</v>
      </c>
      <c r="N44" s="34">
        <v>2.2742857142857141E-2</v>
      </c>
      <c r="O44" s="34">
        <v>9.6310118581843795E-4</v>
      </c>
      <c r="P44" s="34">
        <v>2.8000000000000004E-3</v>
      </c>
      <c r="R44" s="34">
        <v>0.13449999999999998</v>
      </c>
      <c r="U44" s="34">
        <v>3.2500000000000001E-2</v>
      </c>
    </row>
    <row r="45" spans="2:21" x14ac:dyDescent="0.25">
      <c r="B45" s="47">
        <v>39447</v>
      </c>
      <c r="D45" s="30">
        <v>9432.0302730000003</v>
      </c>
      <c r="E45" s="29">
        <f t="shared" si="0"/>
        <v>-3.7929779745721537E-2</v>
      </c>
      <c r="F45" s="34">
        <f t="shared" si="1"/>
        <v>-3.7929779745721537E-2</v>
      </c>
      <c r="G45" s="34" t="e">
        <f t="shared" ref="G45:G67" si="3">(1+F30)*(1+G44)-1</f>
        <v>#VALUE!</v>
      </c>
      <c r="K45" s="46">
        <v>40118</v>
      </c>
      <c r="M45" s="34">
        <v>4.24E-2</v>
      </c>
      <c r="N45" s="34">
        <v>2.2178947368421052E-2</v>
      </c>
      <c r="O45" s="34">
        <v>7.0775336876738315E-4</v>
      </c>
      <c r="P45" s="34">
        <v>4.0999999999999995E-3</v>
      </c>
      <c r="R45" s="34">
        <v>0.13470000000000001</v>
      </c>
      <c r="U45" s="34">
        <v>3.2500000000000001E-2</v>
      </c>
    </row>
    <row r="46" spans="2:21" x14ac:dyDescent="0.25">
      <c r="B46" s="47">
        <v>39454</v>
      </c>
      <c r="D46" s="30">
        <v>9347.4697269999997</v>
      </c>
      <c r="E46" s="29">
        <f t="shared" si="0"/>
        <v>-8.9652538798632442E-3</v>
      </c>
      <c r="F46" s="34">
        <f t="shared" si="1"/>
        <v>-8.9652538798632442E-3</v>
      </c>
      <c r="G46" s="34" t="e">
        <f t="shared" si="3"/>
        <v>#VALUE!</v>
      </c>
      <c r="K46" s="46">
        <v>40148</v>
      </c>
      <c r="M46" s="34">
        <v>4.4000000000000004E-2</v>
      </c>
      <c r="N46" s="34">
        <v>2.0504545454545452E-2</v>
      </c>
      <c r="O46" s="34">
        <v>-1.7611981694632961E-3</v>
      </c>
      <c r="P46" s="34">
        <v>3.7000000000000002E-3</v>
      </c>
      <c r="R46" s="34">
        <v>0.13849999999999998</v>
      </c>
      <c r="U46" s="34">
        <v>3.2500000000000001E-2</v>
      </c>
    </row>
    <row r="47" spans="2:21" x14ac:dyDescent="0.25">
      <c r="B47" s="47">
        <v>39461</v>
      </c>
      <c r="D47" s="30">
        <v>8794.8603519999997</v>
      </c>
      <c r="E47" s="29">
        <f t="shared" si="0"/>
        <v>-5.9118605477137542E-2</v>
      </c>
      <c r="F47" s="34" t="str">
        <f t="shared" si="1"/>
        <v/>
      </c>
      <c r="G47" s="34" t="e">
        <f t="shared" si="3"/>
        <v>#VALUE!</v>
      </c>
      <c r="K47" s="46">
        <v>40179</v>
      </c>
      <c r="M47" s="34">
        <v>4.4999999999999998E-2</v>
      </c>
      <c r="N47" s="34">
        <v>2.0821052631578948E-2</v>
      </c>
      <c r="O47" s="34">
        <v>3.4174735701484327E-3</v>
      </c>
      <c r="P47" s="34">
        <v>7.4999999999999997E-3</v>
      </c>
      <c r="R47" s="34">
        <v>0.1404</v>
      </c>
      <c r="U47" s="34">
        <v>3.2500000000000001E-2</v>
      </c>
    </row>
    <row r="48" spans="2:21" x14ac:dyDescent="0.25">
      <c r="B48" s="47">
        <v>39468</v>
      </c>
      <c r="D48" s="30">
        <v>8827.5</v>
      </c>
      <c r="E48" s="29">
        <f t="shared" si="0"/>
        <v>3.7112184496002065E-3</v>
      </c>
      <c r="F48" s="34">
        <f t="shared" si="1"/>
        <v>3.7112184496002065E-3</v>
      </c>
      <c r="G48" s="34" t="e">
        <f t="shared" si="3"/>
        <v>#VALUE!</v>
      </c>
      <c r="K48" s="46">
        <v>40210</v>
      </c>
      <c r="M48" s="34">
        <v>4.4800000000000006E-2</v>
      </c>
      <c r="N48" s="34">
        <v>2.2289473684210526E-2</v>
      </c>
      <c r="O48" s="34">
        <v>2.4920738207656612E-4</v>
      </c>
      <c r="P48" s="34">
        <v>7.8000000000000005E-3</v>
      </c>
      <c r="R48" s="34">
        <v>0.13669999999999999</v>
      </c>
      <c r="U48" s="34">
        <v>3.2500000000000001E-2</v>
      </c>
    </row>
    <row r="49" spans="2:21" x14ac:dyDescent="0.25">
      <c r="B49" s="47">
        <v>39475</v>
      </c>
      <c r="D49" s="30">
        <v>9277.5800780000009</v>
      </c>
      <c r="E49" s="29">
        <f t="shared" si="0"/>
        <v>5.0986131747380536E-2</v>
      </c>
      <c r="F49" s="34">
        <f t="shared" si="1"/>
        <v>5.0986131747380536E-2</v>
      </c>
      <c r="G49" s="34" t="e">
        <f t="shared" si="3"/>
        <v>#VALUE!</v>
      </c>
      <c r="K49" s="46">
        <v>40238</v>
      </c>
      <c r="M49" s="34">
        <v>4.4900000000000002E-2</v>
      </c>
      <c r="N49" s="34">
        <v>1.8960869565217392E-2</v>
      </c>
      <c r="O49" s="34">
        <v>4.1062835365712758E-3</v>
      </c>
      <c r="P49" s="34">
        <v>5.1999999999999998E-3</v>
      </c>
      <c r="R49" s="34">
        <v>0.13519999999999999</v>
      </c>
      <c r="U49" s="34">
        <v>3.2500000000000001E-2</v>
      </c>
    </row>
    <row r="50" spans="2:21" x14ac:dyDescent="0.25">
      <c r="B50" s="47">
        <v>39482</v>
      </c>
      <c r="D50" s="30">
        <v>8823.1201170000004</v>
      </c>
      <c r="E50" s="29">
        <f t="shared" si="0"/>
        <v>-4.8984752185288638E-2</v>
      </c>
      <c r="F50" s="34">
        <f t="shared" si="1"/>
        <v>-4.8984752185288638E-2</v>
      </c>
      <c r="G50" s="34" t="e">
        <f t="shared" si="3"/>
        <v>#VALUE!</v>
      </c>
      <c r="K50" s="46">
        <v>40269</v>
      </c>
      <c r="M50" s="34">
        <v>4.53E-2</v>
      </c>
      <c r="N50" s="34">
        <v>1.7923809523809522E-2</v>
      </c>
      <c r="O50" s="34">
        <v>1.736884910697345E-3</v>
      </c>
      <c r="P50" s="34">
        <v>5.6999999999999993E-3</v>
      </c>
      <c r="R50" s="34">
        <v>0.13780000000000001</v>
      </c>
      <c r="U50" s="34">
        <v>3.2500000000000001E-2</v>
      </c>
    </row>
    <row r="51" spans="2:21" x14ac:dyDescent="0.25">
      <c r="B51" s="47">
        <v>39489</v>
      </c>
      <c r="D51" s="30">
        <v>8970.7597659999992</v>
      </c>
      <c r="E51" s="29">
        <f t="shared" si="0"/>
        <v>1.6733269755166758E-2</v>
      </c>
      <c r="F51" s="34">
        <f t="shared" si="1"/>
        <v>1.6733269755166758E-2</v>
      </c>
      <c r="G51" s="34" t="e">
        <f t="shared" si="3"/>
        <v>#VALUE!</v>
      </c>
      <c r="K51" s="46">
        <v>40299</v>
      </c>
      <c r="M51" s="34">
        <v>4.1100000000000005E-2</v>
      </c>
      <c r="N51" s="34">
        <v>2.2380000000000001E-2</v>
      </c>
      <c r="O51" s="34">
        <v>7.75197354237811E-4</v>
      </c>
      <c r="P51" s="34">
        <v>4.3E-3</v>
      </c>
      <c r="R51" s="34">
        <v>0.1404</v>
      </c>
      <c r="U51" s="34">
        <v>3.2500000000000001E-2</v>
      </c>
    </row>
    <row r="52" spans="2:21" x14ac:dyDescent="0.25">
      <c r="B52" s="47">
        <v>39496</v>
      </c>
      <c r="D52" s="30">
        <v>9064.8300780000009</v>
      </c>
      <c r="E52" s="29">
        <f t="shared" si="0"/>
        <v>1.0486326069786944E-2</v>
      </c>
      <c r="F52" s="34">
        <f t="shared" si="1"/>
        <v>1.0486326069786944E-2</v>
      </c>
      <c r="G52" s="34" t="e">
        <f t="shared" si="3"/>
        <v>#VALUE!</v>
      </c>
      <c r="K52" s="46">
        <v>40330</v>
      </c>
      <c r="M52" s="34">
        <v>3.95E-2</v>
      </c>
      <c r="N52" s="34">
        <v>2.3568181818181818E-2</v>
      </c>
      <c r="O52" s="34">
        <v>-9.7626708467390966E-4</v>
      </c>
      <c r="P52" s="34">
        <v>0</v>
      </c>
      <c r="R52" s="34">
        <v>0.1452</v>
      </c>
      <c r="U52" s="34">
        <v>3.2500000000000001E-2</v>
      </c>
    </row>
    <row r="53" spans="2:21" x14ac:dyDescent="0.25">
      <c r="B53" s="47">
        <v>39503</v>
      </c>
      <c r="D53" s="30">
        <v>8962.4599610000005</v>
      </c>
      <c r="E53" s="29">
        <f t="shared" si="0"/>
        <v>-1.129310931579941E-2</v>
      </c>
      <c r="F53" s="34">
        <f t="shared" si="1"/>
        <v>-1.129310931579941E-2</v>
      </c>
      <c r="G53" s="34" t="e">
        <f t="shared" si="3"/>
        <v>#VALUE!</v>
      </c>
      <c r="K53" s="46">
        <v>40360</v>
      </c>
      <c r="M53" s="34">
        <v>3.7999999999999999E-2</v>
      </c>
      <c r="N53" s="34">
        <v>2.2266666666666667E-2</v>
      </c>
      <c r="O53" s="34">
        <v>2.1104305737162932E-4</v>
      </c>
      <c r="P53" s="34">
        <v>1E-4</v>
      </c>
      <c r="R53" s="34">
        <v>0.15620000000000001</v>
      </c>
      <c r="U53" s="34">
        <v>3.2500000000000001E-2</v>
      </c>
    </row>
    <row r="54" spans="2:21" x14ac:dyDescent="0.25">
      <c r="B54" s="47">
        <v>39510</v>
      </c>
      <c r="D54" s="30">
        <v>8676.2695309999999</v>
      </c>
      <c r="E54" s="29">
        <f t="shared" si="0"/>
        <v>-3.1932129264214737E-2</v>
      </c>
      <c r="F54" s="34">
        <f t="shared" si="1"/>
        <v>-3.1932129264214737E-2</v>
      </c>
      <c r="G54" s="34" t="e">
        <f t="shared" si="3"/>
        <v>#VALUE!</v>
      </c>
      <c r="K54" s="46">
        <v>40391</v>
      </c>
      <c r="M54" s="34">
        <v>3.5200000000000002E-2</v>
      </c>
      <c r="N54" s="34">
        <v>2.0636363636363637E-2</v>
      </c>
      <c r="O54" s="34">
        <v>1.3806642784079948E-3</v>
      </c>
      <c r="P54" s="34">
        <v>4.0000000000000002E-4</v>
      </c>
      <c r="R54" s="34">
        <v>0.1638</v>
      </c>
      <c r="U54" s="34">
        <v>3.2500000000000001E-2</v>
      </c>
    </row>
    <row r="55" spans="2:21" x14ac:dyDescent="0.25">
      <c r="B55" s="47">
        <v>39517</v>
      </c>
      <c r="D55" s="30">
        <v>8635.9199219999991</v>
      </c>
      <c r="E55" s="29">
        <f t="shared" si="0"/>
        <v>-4.6505711764524005E-3</v>
      </c>
      <c r="F55" s="34">
        <f t="shared" si="1"/>
        <v>-4.6505711764524005E-3</v>
      </c>
      <c r="G55" s="34" t="e">
        <f t="shared" si="3"/>
        <v>#VALUE!</v>
      </c>
      <c r="K55" s="46">
        <v>40422</v>
      </c>
      <c r="M55" s="34">
        <v>3.4700000000000002E-2</v>
      </c>
      <c r="N55" s="34">
        <v>2.1161904761904764E-2</v>
      </c>
      <c r="O55" s="34">
        <v>5.8173623071566816E-4</v>
      </c>
      <c r="P55" s="34">
        <v>4.5000000000000005E-3</v>
      </c>
      <c r="R55" s="34">
        <v>0.1653</v>
      </c>
      <c r="U55" s="34">
        <v>3.2500000000000001E-2</v>
      </c>
    </row>
    <row r="56" spans="2:21" x14ac:dyDescent="0.25">
      <c r="B56" s="47">
        <v>39524</v>
      </c>
      <c r="D56" s="30">
        <v>8717.5595699999994</v>
      </c>
      <c r="E56" s="29">
        <f t="shared" si="0"/>
        <v>9.4534975703077784E-3</v>
      </c>
      <c r="F56" s="34">
        <f t="shared" si="1"/>
        <v>9.4534975703077784E-3</v>
      </c>
      <c r="G56" s="34" t="e">
        <f t="shared" si="3"/>
        <v>#VALUE!</v>
      </c>
      <c r="K56" s="46">
        <v>40452</v>
      </c>
      <c r="M56" s="34">
        <v>3.5200000000000002E-2</v>
      </c>
      <c r="N56" s="34">
        <v>1.8624999999999999E-2</v>
      </c>
      <c r="O56" s="34">
        <v>1.2451988884769616E-3</v>
      </c>
      <c r="P56" s="34">
        <v>7.4999999999999997E-3</v>
      </c>
      <c r="R56" s="34">
        <v>0.15710000000000002</v>
      </c>
      <c r="U56" s="34">
        <v>3.2500000000000001E-2</v>
      </c>
    </row>
    <row r="57" spans="2:21" x14ac:dyDescent="0.25">
      <c r="B57" s="47">
        <v>39531</v>
      </c>
      <c r="D57" s="30">
        <v>8762.1201170000004</v>
      </c>
      <c r="E57" s="29">
        <f t="shared" si="0"/>
        <v>5.1115850304424004E-3</v>
      </c>
      <c r="F57" s="34">
        <f t="shared" si="1"/>
        <v>5.1115850304424004E-3</v>
      </c>
      <c r="G57" s="34" t="e">
        <f t="shared" si="3"/>
        <v>#VALUE!</v>
      </c>
      <c r="K57" s="46">
        <v>40483</v>
      </c>
      <c r="M57" s="34">
        <v>3.8199999999999998E-2</v>
      </c>
      <c r="N57" s="34">
        <v>1.7878947368421053E-2</v>
      </c>
      <c r="O57" s="34">
        <v>4.206464238194485E-4</v>
      </c>
      <c r="P57" s="34">
        <v>8.3000000000000001E-3</v>
      </c>
      <c r="R57" s="34">
        <v>0.15479999999999999</v>
      </c>
      <c r="U57" s="34">
        <v>3.2500000000000001E-2</v>
      </c>
    </row>
    <row r="58" spans="2:21" x14ac:dyDescent="0.25">
      <c r="B58" s="47">
        <v>39538</v>
      </c>
      <c r="D58" s="30">
        <v>9157.5302730000003</v>
      </c>
      <c r="E58" s="29">
        <f t="shared" si="0"/>
        <v>4.5127223859079191E-2</v>
      </c>
      <c r="F58" s="34">
        <f t="shared" si="1"/>
        <v>4.5127223859079191E-2</v>
      </c>
      <c r="G58" s="34" t="e">
        <f t="shared" si="3"/>
        <v>#VALUE!</v>
      </c>
      <c r="K58" s="46">
        <v>40513</v>
      </c>
      <c r="M58" s="34">
        <v>4.1700000000000001E-2</v>
      </c>
      <c r="N58" s="34">
        <v>1.7759090909090908E-2</v>
      </c>
      <c r="O58" s="34">
        <v>1.718440789203024E-3</v>
      </c>
      <c r="P58" s="34">
        <v>6.3E-3</v>
      </c>
      <c r="R58" s="34">
        <v>0.15529999999999999</v>
      </c>
      <c r="U58" s="34">
        <v>3.2500000000000001E-2</v>
      </c>
    </row>
    <row r="59" spans="2:21" x14ac:dyDescent="0.25">
      <c r="B59" s="47">
        <v>39545</v>
      </c>
      <c r="D59" s="30">
        <v>8936.1103519999997</v>
      </c>
      <c r="E59" s="29">
        <f t="shared" si="0"/>
        <v>-2.4178999620982244E-2</v>
      </c>
      <c r="F59" s="34">
        <f t="shared" si="1"/>
        <v>-2.4178999620982244E-2</v>
      </c>
      <c r="G59" s="34" t="e">
        <f t="shared" si="3"/>
        <v>#VALUE!</v>
      </c>
      <c r="K59" s="46">
        <v>40544</v>
      </c>
      <c r="M59" s="34">
        <v>4.2800000000000005E-2</v>
      </c>
      <c r="N59" s="34">
        <v>1.7080000000000001E-2</v>
      </c>
      <c r="O59" s="34">
        <v>4.7632300539741657E-3</v>
      </c>
      <c r="P59" s="34">
        <v>8.3000000000000001E-3</v>
      </c>
      <c r="R59" s="34">
        <v>0.16159999999999999</v>
      </c>
      <c r="U59" s="34">
        <v>3.2500000000000001E-2</v>
      </c>
    </row>
    <row r="60" spans="2:21" x14ac:dyDescent="0.25">
      <c r="B60" s="47">
        <v>39552</v>
      </c>
      <c r="D60" s="30">
        <v>9310.2402340000008</v>
      </c>
      <c r="E60" s="29">
        <f t="shared" si="0"/>
        <v>4.186719582265086E-2</v>
      </c>
      <c r="F60" s="34">
        <f t="shared" si="1"/>
        <v>4.186719582265086E-2</v>
      </c>
      <c r="G60" s="34" t="e">
        <f t="shared" si="3"/>
        <v>#VALUE!</v>
      </c>
      <c r="K60" s="46">
        <v>40575</v>
      </c>
      <c r="M60" s="34">
        <v>4.4199999999999996E-2</v>
      </c>
      <c r="N60" s="34">
        <v>1.7415789473684211E-2</v>
      </c>
      <c r="O60" s="34">
        <v>4.9313650254514396E-3</v>
      </c>
      <c r="P60" s="34">
        <v>8.0000000000000002E-3</v>
      </c>
      <c r="R60" s="34">
        <v>0.1653</v>
      </c>
      <c r="U60" s="34">
        <v>3.2500000000000001E-2</v>
      </c>
    </row>
    <row r="61" spans="2:21" x14ac:dyDescent="0.25">
      <c r="B61" s="47">
        <v>39559</v>
      </c>
      <c r="D61" s="30">
        <v>9344.3095699999994</v>
      </c>
      <c r="E61" s="29">
        <f t="shared" si="0"/>
        <v>3.6593401613398413E-3</v>
      </c>
      <c r="F61" s="34">
        <f t="shared" si="1"/>
        <v>3.6593401613398413E-3</v>
      </c>
      <c r="G61" s="34" t="e">
        <f t="shared" si="3"/>
        <v>#VALUE!</v>
      </c>
      <c r="K61" s="46">
        <v>40603</v>
      </c>
      <c r="M61" s="34">
        <v>4.2699999999999995E-2</v>
      </c>
      <c r="N61" s="34">
        <v>1.7273913043478261E-2</v>
      </c>
      <c r="O61" s="34">
        <v>9.7510720305094001E-3</v>
      </c>
      <c r="P61" s="34">
        <v>7.9000000000000008E-3</v>
      </c>
      <c r="R61" s="34">
        <v>0.16800000000000001</v>
      </c>
      <c r="S61" s="34">
        <v>9.5100000000000004E-2</v>
      </c>
      <c r="U61" s="34">
        <v>3.2500000000000001E-2</v>
      </c>
    </row>
    <row r="62" spans="2:21" x14ac:dyDescent="0.25">
      <c r="B62" s="47">
        <v>39566</v>
      </c>
      <c r="D62" s="30">
        <v>9451.1699219999991</v>
      </c>
      <c r="E62" s="29">
        <f t="shared" si="0"/>
        <v>1.1435874550119296E-2</v>
      </c>
      <c r="F62" s="34">
        <f t="shared" si="1"/>
        <v>1.1435874550119296E-2</v>
      </c>
      <c r="G62" s="34" t="e">
        <f t="shared" si="3"/>
        <v>#VALUE!</v>
      </c>
      <c r="K62" s="46">
        <v>40634</v>
      </c>
      <c r="M62" s="34">
        <v>4.2800000000000005E-2</v>
      </c>
      <c r="N62" s="34">
        <v>1.72E-2</v>
      </c>
      <c r="O62" s="34">
        <v>6.4394295354570641E-3</v>
      </c>
      <c r="P62" s="34">
        <v>7.7000000000000002E-3</v>
      </c>
      <c r="R62" s="34">
        <v>0.16800000000000001</v>
      </c>
      <c r="S62" s="34">
        <v>0.10349999999999999</v>
      </c>
      <c r="U62" s="34">
        <v>3.2500000000000001E-2</v>
      </c>
    </row>
    <row r="63" spans="2:21" x14ac:dyDescent="0.25">
      <c r="B63" s="47">
        <v>39573</v>
      </c>
      <c r="D63" s="30">
        <v>9327.9697269999997</v>
      </c>
      <c r="E63" s="29">
        <f t="shared" si="0"/>
        <v>-1.3035443867453922E-2</v>
      </c>
      <c r="F63" s="34">
        <f t="shared" si="1"/>
        <v>-1.3035443867453922E-2</v>
      </c>
      <c r="G63" s="34" t="e">
        <f t="shared" si="3"/>
        <v>#VALUE!</v>
      </c>
      <c r="K63" s="46">
        <v>40664</v>
      </c>
      <c r="M63" s="34">
        <v>4.0099999999999997E-2</v>
      </c>
      <c r="N63" s="34">
        <v>1.6847619047619049E-2</v>
      </c>
      <c r="O63" s="34">
        <v>4.7041875272335609E-3</v>
      </c>
      <c r="P63" s="34">
        <v>4.6999999999999993E-3</v>
      </c>
      <c r="R63" s="34">
        <v>0.16899999999999998</v>
      </c>
      <c r="S63" s="34">
        <v>0.10580000000000001</v>
      </c>
      <c r="U63" s="34">
        <v>3.2500000000000001E-2</v>
      </c>
    </row>
    <row r="64" spans="2:21" x14ac:dyDescent="0.25">
      <c r="B64" s="47">
        <v>39580</v>
      </c>
      <c r="D64" s="30">
        <v>9603.0097659999992</v>
      </c>
      <c r="E64" s="29">
        <f t="shared" si="0"/>
        <v>2.9485520113116337E-2</v>
      </c>
      <c r="F64" s="34">
        <f t="shared" si="1"/>
        <v>2.9485520113116337E-2</v>
      </c>
      <c r="G64" s="34" t="e">
        <f t="shared" si="3"/>
        <v>#VALUE!</v>
      </c>
      <c r="K64" s="46">
        <v>40695</v>
      </c>
      <c r="M64" s="34">
        <v>3.9100000000000003E-2</v>
      </c>
      <c r="N64" s="34">
        <v>1.714285714285714E-2</v>
      </c>
      <c r="O64" s="34">
        <v>-1.0709670566992902E-3</v>
      </c>
      <c r="P64" s="34">
        <v>1.5E-3</v>
      </c>
      <c r="R64" s="34">
        <v>0.17100000000000001</v>
      </c>
      <c r="S64" s="34">
        <v>0.10279999999999999</v>
      </c>
      <c r="U64" s="34">
        <v>3.2500000000000001E-2</v>
      </c>
    </row>
    <row r="65" spans="2:21" x14ac:dyDescent="0.25">
      <c r="B65" s="47">
        <v>39587</v>
      </c>
      <c r="D65" s="30">
        <v>9315.7802730000003</v>
      </c>
      <c r="E65" s="29">
        <f t="shared" si="0"/>
        <v>-2.9910361438655553E-2</v>
      </c>
      <c r="F65" s="34">
        <f t="shared" si="1"/>
        <v>-2.9910361438655553E-2</v>
      </c>
      <c r="G65" s="34" t="e">
        <f t="shared" si="3"/>
        <v>#VALUE!</v>
      </c>
      <c r="K65" s="46">
        <v>40725</v>
      </c>
      <c r="M65" s="34">
        <v>3.95E-2</v>
      </c>
      <c r="N65" s="34">
        <v>1.6265000000000002E-2</v>
      </c>
      <c r="O65" s="34">
        <v>8.8604566679362229E-4</v>
      </c>
      <c r="P65" s="34">
        <v>1.6000000000000001E-3</v>
      </c>
      <c r="R65" s="34">
        <v>0.17499999999999999</v>
      </c>
      <c r="S65" s="34">
        <v>9.5000000000000001E-2</v>
      </c>
      <c r="U65" s="34">
        <v>3.2500000000000001E-2</v>
      </c>
    </row>
    <row r="66" spans="2:21" x14ac:dyDescent="0.25">
      <c r="B66" s="47">
        <v>39594</v>
      </c>
      <c r="D66" s="30">
        <v>9401.0800780000009</v>
      </c>
      <c r="E66" s="29">
        <f t="shared" si="0"/>
        <v>9.1564852862862089E-3</v>
      </c>
      <c r="F66" s="34">
        <f t="shared" si="1"/>
        <v>9.1564852862862089E-3</v>
      </c>
      <c r="G66" s="34" t="e">
        <f t="shared" si="3"/>
        <v>#VALUE!</v>
      </c>
      <c r="K66" s="46">
        <v>40756</v>
      </c>
      <c r="M66" s="34">
        <v>3.2400000000000005E-2</v>
      </c>
      <c r="N66" s="34">
        <v>1.9800000000000002E-2</v>
      </c>
      <c r="O66" s="34">
        <v>2.7575889023645495E-3</v>
      </c>
      <c r="P66" s="34">
        <v>3.7000000000000002E-3</v>
      </c>
      <c r="R66" s="34">
        <v>0.17499999999999999</v>
      </c>
      <c r="S66" s="34">
        <v>0.105</v>
      </c>
      <c r="U66" s="34">
        <v>3.2500000000000001E-2</v>
      </c>
    </row>
    <row r="67" spans="2:21" x14ac:dyDescent="0.25">
      <c r="B67" s="47">
        <v>39601</v>
      </c>
      <c r="D67" s="30">
        <v>9152.5097659999992</v>
      </c>
      <c r="E67" s="29">
        <f t="shared" si="0"/>
        <v>-2.6440612135800734E-2</v>
      </c>
      <c r="F67" s="34">
        <f t="shared" si="1"/>
        <v>-2.6440612135800734E-2</v>
      </c>
      <c r="G67" s="34" t="e">
        <f t="shared" si="3"/>
        <v>#VALUE!</v>
      </c>
      <c r="K67" s="46">
        <v>40787</v>
      </c>
      <c r="M67" s="34">
        <v>2.8300000000000002E-2</v>
      </c>
      <c r="N67" s="34">
        <v>2.4066666666666667E-2</v>
      </c>
      <c r="O67" s="34">
        <v>1.5184621156945077E-3</v>
      </c>
      <c r="P67" s="34">
        <v>5.3E-3</v>
      </c>
      <c r="R67" s="34">
        <v>0.17100000000000001</v>
      </c>
      <c r="S67" s="34">
        <v>0.10150000000000001</v>
      </c>
      <c r="U67" s="34">
        <v>3.2500000000000001E-2</v>
      </c>
    </row>
    <row r="68" spans="2:21" x14ac:dyDescent="0.25">
      <c r="B68" s="47">
        <v>39608</v>
      </c>
      <c r="D68" s="30">
        <v>9063.2304690000001</v>
      </c>
      <c r="E68" s="29">
        <f t="shared" si="0"/>
        <v>-9.7546246092691247E-3</v>
      </c>
      <c r="F68" s="34">
        <f t="shared" si="1"/>
        <v>-9.7546246092691247E-3</v>
      </c>
      <c r="G68" s="34"/>
      <c r="K68" s="46">
        <v>40817</v>
      </c>
      <c r="M68" s="34">
        <v>2.87E-2</v>
      </c>
      <c r="N68" s="34">
        <v>2.366E-2</v>
      </c>
      <c r="O68" s="34">
        <v>-2.0626826333582926E-3</v>
      </c>
      <c r="P68" s="34">
        <v>4.3E-3</v>
      </c>
      <c r="R68" s="34">
        <v>0.16500000000000001</v>
      </c>
      <c r="S68" s="34">
        <v>0.1003</v>
      </c>
      <c r="U68" s="34">
        <v>3.2500000000000001E-2</v>
      </c>
    </row>
    <row r="69" spans="2:21" x14ac:dyDescent="0.25">
      <c r="B69" s="47">
        <v>39615</v>
      </c>
      <c r="D69" s="30">
        <v>8829.25</v>
      </c>
      <c r="E69" s="29">
        <f t="shared" si="0"/>
        <v>-2.5816453614449064E-2</v>
      </c>
      <c r="F69" s="34">
        <f t="shared" si="1"/>
        <v>-2.5816453614449064E-2</v>
      </c>
      <c r="G69" s="34" t="e">
        <f>(1+F54)*(1+G67)-1</f>
        <v>#VALUE!</v>
      </c>
      <c r="K69" s="46">
        <v>40848</v>
      </c>
      <c r="M69" s="34">
        <v>2.7200000000000002E-2</v>
      </c>
      <c r="N69" s="34">
        <v>2.2734999999999998E-2</v>
      </c>
      <c r="O69" s="34">
        <v>-8.4356133044194426E-4</v>
      </c>
      <c r="P69" s="34">
        <v>5.1999999999999998E-3</v>
      </c>
      <c r="R69" s="34">
        <v>0.16200000000000001</v>
      </c>
      <c r="S69" s="34">
        <v>9.3599999999999989E-2</v>
      </c>
      <c r="U69" s="34">
        <v>3.2500000000000001E-2</v>
      </c>
    </row>
    <row r="70" spans="2:21" x14ac:dyDescent="0.25">
      <c r="B70" s="47">
        <v>39622</v>
      </c>
      <c r="D70" s="30">
        <v>8623.5097659999992</v>
      </c>
      <c r="E70" s="29">
        <f t="shared" si="0"/>
        <v>-2.3302118979528386E-2</v>
      </c>
      <c r="F70" s="34">
        <f t="shared" si="1"/>
        <v>-2.3302118979528386E-2</v>
      </c>
      <c r="G70" s="34" t="e">
        <f t="shared" ref="G70:G104" si="4">(1+F55)*(1+G69)-1</f>
        <v>#VALUE!</v>
      </c>
      <c r="K70" s="46">
        <v>40878</v>
      </c>
      <c r="M70" s="34">
        <v>2.6699999999999998E-2</v>
      </c>
      <c r="N70" s="34">
        <v>2.1609090909090908E-2</v>
      </c>
      <c r="O70" s="34">
        <v>-2.4665163771382392E-3</v>
      </c>
      <c r="P70" s="34">
        <v>5.0000000000000001E-3</v>
      </c>
      <c r="R70" s="34">
        <v>0.156</v>
      </c>
      <c r="S70" s="34">
        <v>9.3699999999999992E-2</v>
      </c>
      <c r="U70" s="34">
        <v>3.2500000000000001E-2</v>
      </c>
    </row>
    <row r="71" spans="2:21" x14ac:dyDescent="0.25">
      <c r="B71" s="47">
        <v>39629</v>
      </c>
      <c r="D71" s="30">
        <v>8481.5400389999995</v>
      </c>
      <c r="E71" s="29">
        <f t="shared" si="0"/>
        <v>-1.6463102710191801E-2</v>
      </c>
      <c r="F71" s="34">
        <f t="shared" si="1"/>
        <v>-1.6463102710191801E-2</v>
      </c>
      <c r="G71" s="34" t="e">
        <f t="shared" si="4"/>
        <v>#VALUE!</v>
      </c>
      <c r="K71" s="46">
        <v>40909</v>
      </c>
      <c r="M71" s="34">
        <v>2.7000000000000003E-2</v>
      </c>
      <c r="N71" s="34">
        <v>2.2004545454545454E-2</v>
      </c>
      <c r="O71" s="34">
        <v>4.4001914282676413E-3</v>
      </c>
      <c r="P71" s="34">
        <v>5.6000000000000008E-3</v>
      </c>
      <c r="R71" s="34">
        <v>0.154</v>
      </c>
      <c r="S71" s="34">
        <v>0.10980000000000001</v>
      </c>
      <c r="U71" s="34">
        <v>3.2500000000000001E-2</v>
      </c>
    </row>
    <row r="72" spans="2:21" x14ac:dyDescent="0.25">
      <c r="B72" s="47">
        <v>39636</v>
      </c>
      <c r="D72" s="30">
        <v>8347.2402340000008</v>
      </c>
      <c r="E72" s="29">
        <f t="shared" si="0"/>
        <v>-1.5834365502309544E-2</v>
      </c>
      <c r="F72" s="34">
        <f t="shared" si="1"/>
        <v>-1.5834365502309544E-2</v>
      </c>
      <c r="G72" s="34" t="e">
        <f t="shared" si="4"/>
        <v>#VALUE!</v>
      </c>
      <c r="K72" s="46">
        <v>40940</v>
      </c>
      <c r="M72" s="34">
        <v>2.75E-2</v>
      </c>
      <c r="N72" s="34">
        <v>2.0221052631578949E-2</v>
      </c>
      <c r="O72" s="34">
        <v>4.4029735512762791E-3</v>
      </c>
      <c r="P72" s="34">
        <v>4.5000000000000005E-3</v>
      </c>
      <c r="R72" s="34">
        <v>0.153</v>
      </c>
      <c r="S72" s="34">
        <v>0.10439999999999999</v>
      </c>
      <c r="U72" s="34">
        <v>3.2500000000000001E-2</v>
      </c>
    </row>
    <row r="73" spans="2:21" x14ac:dyDescent="0.25">
      <c r="B73" s="47">
        <v>39643</v>
      </c>
      <c r="D73" s="30">
        <v>8453.8496090000008</v>
      </c>
      <c r="E73" s="29">
        <f t="shared" si="0"/>
        <v>1.2771811043098769E-2</v>
      </c>
      <c r="F73" s="34">
        <f t="shared" si="1"/>
        <v>1.2771811043098769E-2</v>
      </c>
      <c r="G73" s="34" t="e">
        <f t="shared" si="4"/>
        <v>#VALUE!</v>
      </c>
      <c r="K73" s="46">
        <v>40969</v>
      </c>
      <c r="M73" s="34">
        <v>2.9399999999999999E-2</v>
      </c>
      <c r="N73" s="34">
        <v>1.7654545454545454E-2</v>
      </c>
      <c r="O73" s="34">
        <v>7.5945586239309915E-3</v>
      </c>
      <c r="P73" s="34">
        <v>2.0999999999999999E-3</v>
      </c>
      <c r="R73" s="34">
        <v>0.151</v>
      </c>
      <c r="S73" s="34">
        <v>0.105</v>
      </c>
      <c r="U73" s="34">
        <v>3.2500000000000001E-2</v>
      </c>
    </row>
    <row r="74" spans="2:21" x14ac:dyDescent="0.25">
      <c r="B74" s="47">
        <v>39650</v>
      </c>
      <c r="D74" s="30">
        <v>8395.5800780000009</v>
      </c>
      <c r="E74" s="29">
        <f t="shared" si="0"/>
        <v>-6.8926623603483561E-3</v>
      </c>
      <c r="F74" s="34">
        <f t="shared" si="1"/>
        <v>-6.8926623603483561E-3</v>
      </c>
      <c r="G74" s="34" t="e">
        <f t="shared" si="4"/>
        <v>#VALUE!</v>
      </c>
      <c r="K74" s="46">
        <v>41000</v>
      </c>
      <c r="M74" s="34">
        <v>2.8199999999999999E-2</v>
      </c>
      <c r="N74" s="34">
        <v>1.83E-2</v>
      </c>
      <c r="O74" s="34">
        <v>3.0210295040804525E-3</v>
      </c>
      <c r="P74" s="34">
        <v>6.4000000000000003E-3</v>
      </c>
      <c r="R74" s="34">
        <v>0.14599999999999999</v>
      </c>
      <c r="S74" s="34">
        <v>0.1108</v>
      </c>
      <c r="U74" s="34">
        <v>3.2500000000000001E-2</v>
      </c>
    </row>
    <row r="75" spans="2:21" x14ac:dyDescent="0.25">
      <c r="B75" s="47">
        <v>39657</v>
      </c>
      <c r="D75" s="30">
        <v>8379.1503909999992</v>
      </c>
      <c r="E75" s="29">
        <f t="shared" si="0"/>
        <v>-1.9569448266063549E-3</v>
      </c>
      <c r="F75" s="34">
        <f t="shared" si="1"/>
        <v>-1.9569448266063549E-3</v>
      </c>
      <c r="G75" s="34" t="e">
        <f t="shared" si="4"/>
        <v>#VALUE!</v>
      </c>
      <c r="K75" s="46">
        <v>41030</v>
      </c>
      <c r="M75" s="34">
        <v>2.53E-2</v>
      </c>
      <c r="N75" s="34">
        <v>2.1113636363636362E-2</v>
      </c>
      <c r="O75" s="34">
        <v>-1.1734793663211729E-3</v>
      </c>
      <c r="P75" s="34">
        <v>3.5999999999999999E-3</v>
      </c>
      <c r="R75" s="34">
        <v>0.13300000000000001</v>
      </c>
      <c r="S75" s="34">
        <v>9.8900000000000002E-2</v>
      </c>
      <c r="U75" s="34">
        <v>3.2500000000000001E-2</v>
      </c>
    </row>
    <row r="76" spans="2:21" x14ac:dyDescent="0.25">
      <c r="B76" s="47">
        <v>39664</v>
      </c>
      <c r="D76" s="30">
        <v>8460.3203130000002</v>
      </c>
      <c r="E76" s="29">
        <f t="shared" ref="E76:E80" si="5">D76/D75-1</f>
        <v>9.6871303428549549E-3</v>
      </c>
      <c r="F76" s="34">
        <f t="shared" si="1"/>
        <v>9.6871303428549549E-3</v>
      </c>
      <c r="G76" s="34" t="e">
        <f t="shared" si="4"/>
        <v>#VALUE!</v>
      </c>
      <c r="K76" s="46">
        <v>41061</v>
      </c>
      <c r="M76" s="34">
        <v>2.3099999999999999E-2</v>
      </c>
      <c r="N76" s="34">
        <v>2.1785714285714287E-2</v>
      </c>
      <c r="O76" s="34">
        <v>-1.4663968844504938E-3</v>
      </c>
      <c r="P76" s="34">
        <v>8.0000000000000004E-4</v>
      </c>
      <c r="R76" s="34">
        <v>0.124</v>
      </c>
      <c r="S76" s="34">
        <v>9.11E-2</v>
      </c>
      <c r="U76" s="34">
        <v>3.2500000000000001E-2</v>
      </c>
    </row>
    <row r="77" spans="2:21" x14ac:dyDescent="0.25">
      <c r="B77" s="47">
        <v>39671</v>
      </c>
      <c r="D77" s="30">
        <v>8383.6699219999991</v>
      </c>
      <c r="E77" s="29">
        <f t="shared" si="5"/>
        <v>-9.0599868757003099E-3</v>
      </c>
      <c r="F77" s="34">
        <f t="shared" ref="F77:F140" si="6">IF(OR(E77&gt;($I$20+$I$21*$I$19),E77&lt;($I$20-$I$21*$I$19)),"",E77)</f>
        <v>-9.0599868757003099E-3</v>
      </c>
      <c r="G77" s="34" t="e">
        <f t="shared" si="4"/>
        <v>#VALUE!</v>
      </c>
      <c r="K77" s="46">
        <v>41091</v>
      </c>
      <c r="M77" s="34">
        <v>2.2200000000000001E-2</v>
      </c>
      <c r="N77" s="34">
        <v>2.0209523809523809E-2</v>
      </c>
      <c r="O77" s="34">
        <v>-1.6297858618254946E-3</v>
      </c>
      <c r="P77" s="34">
        <v>4.3E-3</v>
      </c>
      <c r="R77" s="34">
        <v>0.11900000000000001</v>
      </c>
      <c r="S77" s="34">
        <v>8.5000000000000006E-2</v>
      </c>
      <c r="U77" s="34">
        <v>3.2500000000000001E-2</v>
      </c>
    </row>
    <row r="78" spans="2:21" x14ac:dyDescent="0.25">
      <c r="B78" s="47">
        <v>39678</v>
      </c>
      <c r="D78" s="30">
        <v>8373.5498050000006</v>
      </c>
      <c r="E78" s="29">
        <f t="shared" si="5"/>
        <v>-1.207122548257944E-3</v>
      </c>
      <c r="F78" s="34">
        <f t="shared" si="6"/>
        <v>-1.207122548257944E-3</v>
      </c>
      <c r="G78" s="34" t="e">
        <f t="shared" si="4"/>
        <v>#VALUE!</v>
      </c>
      <c r="K78" s="46">
        <v>41122</v>
      </c>
      <c r="M78" s="34">
        <v>2.4E-2</v>
      </c>
      <c r="N78" s="34">
        <v>1.7091304347826089E-2</v>
      </c>
      <c r="O78" s="34">
        <v>5.5651581814371021E-3</v>
      </c>
      <c r="P78" s="34">
        <v>4.0999999999999995E-3</v>
      </c>
      <c r="R78" s="34">
        <v>0.11900000000000001</v>
      </c>
      <c r="S78" s="34">
        <v>8.4499999999999992E-2</v>
      </c>
      <c r="U78" s="34">
        <v>3.2500000000000001E-2</v>
      </c>
    </row>
    <row r="79" spans="2:21" x14ac:dyDescent="0.25">
      <c r="B79" s="47">
        <v>39685</v>
      </c>
      <c r="D79" s="30">
        <v>8382.0800780000009</v>
      </c>
      <c r="E79" s="29">
        <f t="shared" si="5"/>
        <v>1.0187164582107222E-3</v>
      </c>
      <c r="F79" s="34">
        <f t="shared" si="6"/>
        <v>1.0187164582107222E-3</v>
      </c>
      <c r="G79" s="34" t="e">
        <f t="shared" si="4"/>
        <v>#VALUE!</v>
      </c>
      <c r="K79" s="46">
        <v>41153</v>
      </c>
      <c r="M79" s="34">
        <v>2.4900000000000002E-2</v>
      </c>
      <c r="N79" s="34">
        <v>1.6250000000000001E-2</v>
      </c>
      <c r="O79" s="34">
        <v>4.4622122676112319E-3</v>
      </c>
      <c r="P79" s="34">
        <v>5.6999999999999993E-3</v>
      </c>
      <c r="R79" s="34">
        <v>0.11800000000000001</v>
      </c>
      <c r="S79" s="34">
        <v>8.0100000000000005E-2</v>
      </c>
      <c r="U79" s="34">
        <v>3.2500000000000001E-2</v>
      </c>
    </row>
    <row r="80" spans="2:21" x14ac:dyDescent="0.25">
      <c r="B80" s="47">
        <v>39692</v>
      </c>
      <c r="D80" s="30">
        <v>8033.7597660000001</v>
      </c>
      <c r="E80" s="29">
        <f t="shared" si="5"/>
        <v>-4.1555354847327086E-2</v>
      </c>
      <c r="F80" s="34">
        <f t="shared" si="6"/>
        <v>-4.1555354847327086E-2</v>
      </c>
      <c r="G80" s="34" t="e">
        <f t="shared" si="4"/>
        <v>#VALUE!</v>
      </c>
      <c r="K80" s="46">
        <v>41183</v>
      </c>
      <c r="M80" s="34">
        <v>2.5099999999999997E-2</v>
      </c>
      <c r="N80" s="34">
        <v>1.4933333333333335E-2</v>
      </c>
      <c r="O80" s="34">
        <v>-3.8892514055322014E-4</v>
      </c>
      <c r="P80" s="34">
        <v>5.8999999999999999E-3</v>
      </c>
      <c r="R80" s="34">
        <v>0.113</v>
      </c>
      <c r="S80" s="34">
        <v>7.5499999999999998E-2</v>
      </c>
      <c r="U80" s="34">
        <v>3.2500000000000001E-2</v>
      </c>
    </row>
    <row r="81" spans="2:21" x14ac:dyDescent="0.25">
      <c r="B81" s="47">
        <v>39699</v>
      </c>
      <c r="D81" s="30">
        <v>8091.8398440000001</v>
      </c>
      <c r="E81" s="29">
        <f>D81/D80-1</f>
        <v>7.2295014652794531E-3</v>
      </c>
      <c r="F81" s="34">
        <f t="shared" si="6"/>
        <v>7.2295014652794531E-3</v>
      </c>
      <c r="G81" s="34" t="e">
        <f t="shared" si="4"/>
        <v>#VALUE!</v>
      </c>
      <c r="K81" s="46">
        <v>41214</v>
      </c>
      <c r="M81" s="34">
        <v>2.3900000000000001E-2</v>
      </c>
      <c r="N81" s="34">
        <v>1.5505263157894737E-2</v>
      </c>
      <c r="O81" s="34">
        <v>-4.73808669488196E-3</v>
      </c>
      <c r="P81" s="34">
        <v>6.0000000000000001E-3</v>
      </c>
      <c r="R81" s="34">
        <v>0.11199999999999999</v>
      </c>
      <c r="S81" s="34">
        <v>7.2999999999999995E-2</v>
      </c>
      <c r="U81" s="34">
        <v>3.2500000000000001E-2</v>
      </c>
    </row>
    <row r="82" spans="2:21" x14ac:dyDescent="0.25">
      <c r="B82" s="134">
        <v>39706</v>
      </c>
      <c r="D82" s="146">
        <v>8187.1298829999996</v>
      </c>
      <c r="E82" s="29"/>
      <c r="F82" s="34"/>
      <c r="G82" s="34" t="e">
        <f t="shared" si="4"/>
        <v>#VALUE!</v>
      </c>
      <c r="K82" s="46">
        <v>41244</v>
      </c>
      <c r="M82" s="34">
        <v>2.4700000000000003E-2</v>
      </c>
      <c r="N82" s="34">
        <v>1.4783333333333334E-2</v>
      </c>
      <c r="O82" s="34">
        <v>-2.6930644902072309E-3</v>
      </c>
      <c r="P82" s="34">
        <v>7.9000000000000008E-3</v>
      </c>
      <c r="R82" s="34">
        <v>0.11</v>
      </c>
      <c r="S82" s="34">
        <v>6.7299999999999999E-2</v>
      </c>
      <c r="U82" s="34">
        <v>3.2500000000000001E-2</v>
      </c>
    </row>
    <row r="83" spans="2:21" x14ac:dyDescent="0.25">
      <c r="B83" s="134">
        <v>39713</v>
      </c>
      <c r="D83" s="146">
        <v>7890.3701170000004</v>
      </c>
      <c r="E83" s="29"/>
      <c r="F83" s="34"/>
      <c r="G83" s="34" t="e">
        <f t="shared" si="4"/>
        <v>#VALUE!</v>
      </c>
      <c r="K83" s="46">
        <v>41275</v>
      </c>
      <c r="M83" s="34">
        <v>2.6800000000000001E-2</v>
      </c>
      <c r="N83" s="34">
        <v>1.4623809523809523E-2</v>
      </c>
      <c r="O83" s="34">
        <v>2.957304192926058E-3</v>
      </c>
      <c r="P83" s="34">
        <v>8.6E-3</v>
      </c>
      <c r="R83" s="34">
        <v>0.11</v>
      </c>
      <c r="S83" s="34">
        <v>7.2599999999999998E-2</v>
      </c>
      <c r="U83" s="34">
        <v>3.2500000000000001E-2</v>
      </c>
    </row>
    <row r="84" spans="2:21" x14ac:dyDescent="0.25">
      <c r="B84" s="134">
        <v>39720</v>
      </c>
      <c r="D84" s="146">
        <v>7088.9399409999996</v>
      </c>
      <c r="E84" s="29"/>
      <c r="F84" s="34"/>
      <c r="G84" s="34" t="e">
        <f t="shared" si="4"/>
        <v>#VALUE!</v>
      </c>
      <c r="K84" s="46">
        <v>41306</v>
      </c>
      <c r="M84" s="34">
        <v>2.7799999999999998E-2</v>
      </c>
      <c r="N84" s="34">
        <v>1.62875E-2</v>
      </c>
      <c r="O84" s="34">
        <v>8.1900295292687275E-3</v>
      </c>
      <c r="P84" s="34">
        <v>6.0000000000000001E-3</v>
      </c>
      <c r="R84" s="34">
        <v>0.10800000000000001</v>
      </c>
      <c r="S84" s="34">
        <v>7.0999999999999994E-2</v>
      </c>
      <c r="U84" s="34">
        <v>3.2500000000000001E-2</v>
      </c>
    </row>
    <row r="85" spans="2:21" x14ac:dyDescent="0.25">
      <c r="B85" s="134">
        <v>39727</v>
      </c>
      <c r="D85" s="146">
        <v>5704.1298829999996</v>
      </c>
      <c r="E85" s="29"/>
      <c r="F85" s="34"/>
      <c r="G85" s="34" t="e">
        <f t="shared" si="4"/>
        <v>#VALUE!</v>
      </c>
      <c r="K85" s="46">
        <v>41334</v>
      </c>
      <c r="M85" s="34">
        <v>2.7799999999999998E-2</v>
      </c>
      <c r="N85" s="34">
        <v>1.7995000000000001E-2</v>
      </c>
      <c r="O85" s="34">
        <v>2.6145085843749527E-3</v>
      </c>
      <c r="P85" s="34">
        <v>4.6999999999999993E-3</v>
      </c>
      <c r="R85" s="34">
        <v>0.109</v>
      </c>
      <c r="S85" s="34">
        <v>7.1099999999999997E-2</v>
      </c>
      <c r="U85" s="34">
        <v>3.2500000000000001E-2</v>
      </c>
    </row>
    <row r="86" spans="2:21" x14ac:dyDescent="0.25">
      <c r="B86" s="134">
        <v>39734</v>
      </c>
      <c r="D86" s="146">
        <v>5948.7998049999997</v>
      </c>
      <c r="E86" s="29"/>
      <c r="F86" s="34"/>
      <c r="G86" s="34" t="e">
        <f t="shared" si="4"/>
        <v>#VALUE!</v>
      </c>
      <c r="K86" s="46">
        <v>41365</v>
      </c>
      <c r="M86" s="34">
        <v>2.5499999999999998E-2</v>
      </c>
      <c r="N86" s="34">
        <v>1.7705882352941175E-2</v>
      </c>
      <c r="O86" s="34">
        <v>-1.0396394770870732E-3</v>
      </c>
      <c r="P86" s="34">
        <v>5.5000000000000005E-3</v>
      </c>
      <c r="R86" s="34">
        <v>0.11</v>
      </c>
      <c r="S86" s="34">
        <v>6.6400000000000001E-2</v>
      </c>
      <c r="U86" s="34">
        <v>3.2500000000000001E-2</v>
      </c>
    </row>
    <row r="87" spans="2:21" x14ac:dyDescent="0.25">
      <c r="B87" s="134">
        <v>39741</v>
      </c>
      <c r="D87" s="146">
        <v>5427.5400390000004</v>
      </c>
      <c r="E87" s="29"/>
      <c r="F87" s="34"/>
      <c r="G87" s="34" t="e">
        <f t="shared" si="4"/>
        <v>#VALUE!</v>
      </c>
      <c r="K87" s="46">
        <v>41395</v>
      </c>
      <c r="M87" s="34">
        <v>2.7300000000000001E-2</v>
      </c>
      <c r="N87" s="34">
        <v>1.7631818181818183E-2</v>
      </c>
      <c r="O87" s="34">
        <v>1.7804077735872337E-3</v>
      </c>
      <c r="P87" s="34">
        <v>3.7000000000000002E-3</v>
      </c>
      <c r="R87" s="34">
        <v>0.11199999999999999</v>
      </c>
      <c r="S87" s="34">
        <v>6.4000000000000001E-2</v>
      </c>
      <c r="U87" s="34">
        <v>3.2500000000000001E-2</v>
      </c>
    </row>
    <row r="88" spans="2:21" x14ac:dyDescent="0.25">
      <c r="B88" s="134">
        <v>39748</v>
      </c>
      <c r="D88" s="146">
        <v>6061.0898440000001</v>
      </c>
      <c r="E88" s="29"/>
      <c r="F88" s="34"/>
      <c r="G88" s="34" t="e">
        <f t="shared" si="4"/>
        <v>#VALUE!</v>
      </c>
      <c r="K88" s="46">
        <v>41426</v>
      </c>
      <c r="M88" s="34">
        <v>3.0699999999999998E-2</v>
      </c>
      <c r="N88" s="34">
        <v>2.2865E-2</v>
      </c>
      <c r="O88" s="34">
        <v>2.3997080855995279E-3</v>
      </c>
      <c r="P88" s="34">
        <v>2.5999999999999999E-3</v>
      </c>
      <c r="R88" s="34">
        <v>0.11800000000000001</v>
      </c>
      <c r="S88" s="34">
        <v>6.8400000000000002E-2</v>
      </c>
      <c r="U88" s="34">
        <v>3.2500000000000001E-2</v>
      </c>
    </row>
    <row r="89" spans="2:21" x14ac:dyDescent="0.25">
      <c r="B89" s="134">
        <v>39755</v>
      </c>
      <c r="D89" s="146">
        <v>5871.9799800000001</v>
      </c>
      <c r="E89" s="29"/>
      <c r="F89" s="34"/>
      <c r="G89" s="34" t="e">
        <f t="shared" si="4"/>
        <v>#VALUE!</v>
      </c>
      <c r="K89" s="46">
        <v>41456</v>
      </c>
      <c r="M89" s="34">
        <v>3.3099999999999997E-2</v>
      </c>
      <c r="N89" s="34">
        <v>2.264090909090909E-2</v>
      </c>
      <c r="O89" s="34">
        <v>3.9399753323299258E-4</v>
      </c>
      <c r="P89" s="34">
        <v>2.9999999999999997E-4</v>
      </c>
      <c r="R89" s="34">
        <v>0.125</v>
      </c>
      <c r="S89" s="34">
        <v>6.6100000000000006E-2</v>
      </c>
      <c r="U89" s="34">
        <v>3.2500000000000001E-2</v>
      </c>
    </row>
    <row r="90" spans="2:21" x14ac:dyDescent="0.25">
      <c r="B90" s="134">
        <v>39762</v>
      </c>
      <c r="D90" s="146">
        <v>5452.6298829999996</v>
      </c>
      <c r="E90" s="29"/>
      <c r="F90" s="34"/>
      <c r="G90" s="34" t="e">
        <f t="shared" si="4"/>
        <v>#VALUE!</v>
      </c>
      <c r="K90" s="46">
        <v>41487</v>
      </c>
      <c r="M90" s="34">
        <v>3.49E-2</v>
      </c>
      <c r="N90" s="34">
        <v>2.375909090909091E-2</v>
      </c>
      <c r="O90" s="34">
        <v>1.2029315570472043E-3</v>
      </c>
      <c r="P90" s="34">
        <v>2.3999999999999998E-3</v>
      </c>
      <c r="R90" s="34">
        <v>0.13200000000000001</v>
      </c>
      <c r="S90" s="34">
        <v>6.6100000000000006E-2</v>
      </c>
      <c r="U90" s="34">
        <v>3.2500000000000001E-2</v>
      </c>
    </row>
    <row r="91" spans="2:21" x14ac:dyDescent="0.25">
      <c r="B91" s="134">
        <v>39769</v>
      </c>
      <c r="D91" s="146">
        <v>4959.7900390000004</v>
      </c>
      <c r="E91" s="29"/>
      <c r="F91" s="34"/>
      <c r="G91" s="34" t="e">
        <f t="shared" si="4"/>
        <v>#VALUE!</v>
      </c>
      <c r="K91" s="46">
        <v>41518</v>
      </c>
      <c r="M91" s="34">
        <v>3.5299999999999998E-2</v>
      </c>
      <c r="N91" s="34">
        <v>2.2769999999999999E-2</v>
      </c>
      <c r="O91" s="34">
        <v>1.1630044852635191E-3</v>
      </c>
      <c r="P91" s="34">
        <v>3.4999999999999996E-3</v>
      </c>
      <c r="R91" s="34">
        <v>0.13699999999999998</v>
      </c>
      <c r="S91" s="34">
        <v>6.6400000000000001E-2</v>
      </c>
      <c r="U91" s="34">
        <v>3.2500000000000001E-2</v>
      </c>
    </row>
    <row r="92" spans="2:21" x14ac:dyDescent="0.25">
      <c r="B92" s="134">
        <v>39776</v>
      </c>
      <c r="D92" s="146">
        <v>5599.2998049999997</v>
      </c>
      <c r="E92" s="29"/>
      <c r="F92" s="34"/>
      <c r="G92" s="34" t="e">
        <f t="shared" si="4"/>
        <v>#VALUE!</v>
      </c>
      <c r="K92" s="46">
        <v>41548</v>
      </c>
      <c r="M92" s="34">
        <v>3.3799999999999997E-2</v>
      </c>
      <c r="N92" s="34">
        <v>2.1918181818181819E-2</v>
      </c>
      <c r="O92" s="34">
        <v>-2.5752832598047171E-3</v>
      </c>
      <c r="P92" s="34">
        <v>5.6999999999999993E-3</v>
      </c>
      <c r="R92" s="34">
        <v>0.13900000000000001</v>
      </c>
      <c r="S92" s="34">
        <v>6.6400000000000001E-2</v>
      </c>
      <c r="U92" s="34">
        <v>3.2500000000000001E-2</v>
      </c>
    </row>
    <row r="93" spans="2:21" x14ac:dyDescent="0.25">
      <c r="B93" s="134">
        <v>39783</v>
      </c>
      <c r="D93" s="146">
        <v>5401.25</v>
      </c>
      <c r="E93" s="29"/>
      <c r="F93" s="34"/>
      <c r="G93" s="34" t="e">
        <f t="shared" si="4"/>
        <v>#VALUE!</v>
      </c>
      <c r="K93" s="46">
        <v>41579</v>
      </c>
      <c r="M93" s="34">
        <v>3.5000000000000003E-2</v>
      </c>
      <c r="N93" s="34">
        <v>2.3441176470588236E-2</v>
      </c>
      <c r="O93" s="34">
        <v>-2.042424190523473E-3</v>
      </c>
      <c r="P93" s="34">
        <v>5.4000000000000003E-3</v>
      </c>
      <c r="R93" s="34">
        <v>0.14099999999999999</v>
      </c>
      <c r="S93" s="34">
        <v>6.7699999999999996E-2</v>
      </c>
      <c r="U93" s="34">
        <v>3.2500000000000001E-2</v>
      </c>
    </row>
    <row r="94" spans="2:21" x14ac:dyDescent="0.25">
      <c r="B94" s="134">
        <v>39790</v>
      </c>
      <c r="D94" s="146">
        <v>5543.9599609999996</v>
      </c>
      <c r="E94" s="29"/>
      <c r="F94" s="34"/>
      <c r="G94" s="34" t="e">
        <f t="shared" si="4"/>
        <v>#VALUE!</v>
      </c>
      <c r="K94" s="46">
        <v>41609</v>
      </c>
      <c r="M94" s="34">
        <v>3.6299999999999999E-2</v>
      </c>
      <c r="N94" s="34">
        <v>2.3819999999999997E-2</v>
      </c>
      <c r="O94" s="34">
        <v>-8.5811497882559706E-5</v>
      </c>
      <c r="P94" s="34">
        <v>9.1999999999999998E-3</v>
      </c>
      <c r="R94" s="34">
        <v>0.14300000000000002</v>
      </c>
      <c r="S94" s="34">
        <v>6.7799999999999999E-2</v>
      </c>
      <c r="U94" s="34">
        <v>3.2500000000000001E-2</v>
      </c>
    </row>
    <row r="95" spans="2:21" x14ac:dyDescent="0.25">
      <c r="B95" s="134">
        <v>39797</v>
      </c>
      <c r="D95" s="146">
        <v>5616.1201170000004</v>
      </c>
      <c r="E95" s="29"/>
      <c r="F95" s="34"/>
      <c r="G95" s="34" t="e">
        <f t="shared" si="4"/>
        <v>#VALUE!</v>
      </c>
      <c r="K95" s="46">
        <v>41640</v>
      </c>
      <c r="M95" s="34">
        <v>3.5200000000000002E-2</v>
      </c>
      <c r="N95" s="34">
        <v>2.5185714285714287E-2</v>
      </c>
      <c r="O95" s="34">
        <v>3.7202476732360878E-3</v>
      </c>
      <c r="P95" s="34">
        <v>5.5000000000000005E-3</v>
      </c>
      <c r="R95" s="34">
        <v>0.14599999999999999</v>
      </c>
      <c r="S95" s="34">
        <v>6.9900000000000004E-2</v>
      </c>
      <c r="U95" s="34">
        <v>3.2500000000000001E-2</v>
      </c>
    </row>
    <row r="96" spans="2:21" x14ac:dyDescent="0.25">
      <c r="B96" s="134">
        <v>39804</v>
      </c>
      <c r="D96" s="146">
        <v>5538.1899409999996</v>
      </c>
      <c r="E96" s="29"/>
      <c r="F96" s="34"/>
      <c r="G96" s="34" t="e">
        <f t="shared" si="4"/>
        <v>#VALUE!</v>
      </c>
      <c r="K96" s="46">
        <v>41671</v>
      </c>
      <c r="M96" s="34">
        <v>3.3799999999999997E-2</v>
      </c>
      <c r="N96" s="34">
        <v>2.5405555555555553E-2</v>
      </c>
      <c r="O96" s="34">
        <v>3.6979086509687509E-3</v>
      </c>
      <c r="P96" s="34">
        <v>6.8999999999999999E-3</v>
      </c>
      <c r="R96" s="34">
        <v>0.14699999999999999</v>
      </c>
      <c r="S96" s="34">
        <v>7.17E-2</v>
      </c>
      <c r="U96" s="34">
        <v>3.2500000000000001E-2</v>
      </c>
    </row>
    <row r="97" spans="2:21" x14ac:dyDescent="0.25">
      <c r="B97" s="134">
        <v>39811</v>
      </c>
      <c r="D97" s="146">
        <v>5915.7299800000001</v>
      </c>
      <c r="E97" s="29"/>
      <c r="F97" s="34"/>
      <c r="G97" s="34" t="e">
        <f t="shared" si="4"/>
        <v>#VALUE!</v>
      </c>
      <c r="K97" s="46">
        <v>41699</v>
      </c>
      <c r="M97" s="34">
        <v>3.3500000000000002E-2</v>
      </c>
      <c r="N97" s="34">
        <v>2.3409523809523811E-2</v>
      </c>
      <c r="O97" s="34">
        <v>6.4400441262282282E-3</v>
      </c>
      <c r="P97" s="34">
        <v>9.1999999999999998E-3</v>
      </c>
      <c r="R97" s="34">
        <v>0.15</v>
      </c>
      <c r="S97" s="34">
        <v>6.7900000000000002E-2</v>
      </c>
      <c r="U97" s="34">
        <v>3.2500000000000001E-2</v>
      </c>
    </row>
    <row r="98" spans="2:21" x14ac:dyDescent="0.25">
      <c r="B98" s="134">
        <v>39818</v>
      </c>
      <c r="D98" s="146">
        <v>5702.3701170000004</v>
      </c>
      <c r="E98" s="29"/>
      <c r="F98" s="34"/>
      <c r="G98" s="34" t="e">
        <f t="shared" si="4"/>
        <v>#VALUE!</v>
      </c>
      <c r="K98" s="46">
        <v>41730</v>
      </c>
      <c r="M98" s="34">
        <v>3.27E-2</v>
      </c>
      <c r="N98" s="34">
        <v>2.1947619047619049E-2</v>
      </c>
      <c r="O98" s="34">
        <v>3.2967544531576909E-3</v>
      </c>
      <c r="P98" s="34">
        <v>6.7000000000000002E-3</v>
      </c>
      <c r="R98" s="34">
        <v>0.151</v>
      </c>
      <c r="S98" s="34">
        <v>7.4999999999999997E-2</v>
      </c>
      <c r="U98" s="34">
        <v>3.2500000000000001E-2</v>
      </c>
    </row>
    <row r="99" spans="2:21" x14ac:dyDescent="0.25">
      <c r="B99" s="134">
        <v>39825</v>
      </c>
      <c r="D99" s="146">
        <v>5387.5</v>
      </c>
      <c r="E99" s="29"/>
      <c r="F99" s="34"/>
      <c r="G99" s="34" t="e">
        <f t="shared" si="4"/>
        <v>#VALUE!</v>
      </c>
      <c r="K99" s="46">
        <v>41760</v>
      </c>
      <c r="M99" s="34">
        <v>3.1200000000000002E-2</v>
      </c>
      <c r="N99" s="34">
        <v>2.0904761904761905E-2</v>
      </c>
      <c r="O99" s="34">
        <v>3.4926098400485106E-3</v>
      </c>
      <c r="P99" s="34">
        <v>4.5999999999999999E-3</v>
      </c>
      <c r="R99" s="34">
        <v>0.151</v>
      </c>
      <c r="S99" s="34">
        <v>7.7199999999999991E-2</v>
      </c>
      <c r="U99" s="34">
        <v>3.2500000000000001E-2</v>
      </c>
    </row>
    <row r="100" spans="2:21" x14ac:dyDescent="0.25">
      <c r="B100" s="134">
        <v>39832</v>
      </c>
      <c r="D100" s="146">
        <v>5195.5498049999997</v>
      </c>
      <c r="E100" s="29"/>
      <c r="F100" s="34"/>
      <c r="G100" s="34" t="e">
        <f t="shared" si="4"/>
        <v>#VALUE!</v>
      </c>
      <c r="K100" s="46">
        <v>41791</v>
      </c>
      <c r="M100" s="34">
        <v>3.15E-2</v>
      </c>
      <c r="N100" s="34">
        <v>2.0604761904761904E-2</v>
      </c>
      <c r="O100" s="34">
        <v>1.8621269440941557E-3</v>
      </c>
      <c r="P100" s="34">
        <v>4.0000000000000001E-3</v>
      </c>
      <c r="R100" s="34">
        <v>0.152</v>
      </c>
      <c r="S100" s="34">
        <v>6.9699999999999998E-2</v>
      </c>
      <c r="U100" s="34">
        <v>3.2500000000000001E-2</v>
      </c>
    </row>
    <row r="101" spans="2:21" x14ac:dyDescent="0.25">
      <c r="B101" s="134">
        <v>39839</v>
      </c>
      <c r="D101" s="146">
        <v>5195.7900390000004</v>
      </c>
      <c r="E101" s="29"/>
      <c r="F101" s="34"/>
      <c r="G101" s="34" t="e">
        <f t="shared" si="4"/>
        <v>#VALUE!</v>
      </c>
      <c r="K101" s="46">
        <v>41821</v>
      </c>
      <c r="M101" s="34">
        <v>3.0699999999999998E-2</v>
      </c>
      <c r="N101" s="34">
        <v>2.0981818181818181E-2</v>
      </c>
      <c r="O101" s="34">
        <v>-3.901939641608454E-4</v>
      </c>
      <c r="P101" s="34">
        <v>1E-4</v>
      </c>
      <c r="R101" s="34">
        <v>0.152</v>
      </c>
      <c r="S101" s="34">
        <v>7.2099999999999997E-2</v>
      </c>
      <c r="U101" s="34">
        <v>3.2500000000000001E-2</v>
      </c>
    </row>
    <row r="102" spans="2:21" x14ac:dyDescent="0.25">
      <c r="B102" s="134">
        <v>39846</v>
      </c>
      <c r="D102" s="146">
        <v>5475.2797849999997</v>
      </c>
      <c r="E102" s="29"/>
      <c r="F102" s="34"/>
      <c r="G102" s="34" t="e">
        <f t="shared" si="4"/>
        <v>#VALUE!</v>
      </c>
      <c r="K102" s="46">
        <v>41852</v>
      </c>
      <c r="M102" s="34">
        <v>2.9399999999999999E-2</v>
      </c>
      <c r="N102" s="34">
        <v>2.1961904761904762E-2</v>
      </c>
      <c r="O102" s="34">
        <v>-1.6705141657922251E-3</v>
      </c>
      <c r="P102" s="34">
        <v>2.5000000000000001E-3</v>
      </c>
      <c r="R102" s="34">
        <v>0.153</v>
      </c>
      <c r="S102" s="34">
        <v>7.1800000000000003E-2</v>
      </c>
      <c r="U102" s="34">
        <v>3.2500000000000001E-2</v>
      </c>
    </row>
    <row r="103" spans="2:21" x14ac:dyDescent="0.25">
      <c r="B103" s="134">
        <v>39853</v>
      </c>
      <c r="D103" s="146">
        <v>5206.7597660000001</v>
      </c>
      <c r="E103" s="29"/>
      <c r="F103" s="34"/>
      <c r="G103" s="34" t="e">
        <f t="shared" si="4"/>
        <v>#VALUE!</v>
      </c>
      <c r="K103" s="46">
        <v>41883</v>
      </c>
      <c r="M103" s="34">
        <v>3.0099999999999998E-2</v>
      </c>
      <c r="N103" s="34">
        <v>2.1490476190476188E-2</v>
      </c>
      <c r="O103" s="34">
        <v>7.5256882431085081E-4</v>
      </c>
      <c r="P103" s="34">
        <v>5.6999999999999993E-3</v>
      </c>
      <c r="R103" s="34">
        <v>0.153</v>
      </c>
      <c r="S103" s="34">
        <v>7.5199999999999989E-2</v>
      </c>
      <c r="U103" s="34">
        <v>3.2500000000000001E-2</v>
      </c>
    </row>
    <row r="104" spans="2:21" x14ac:dyDescent="0.25">
      <c r="B104" s="134">
        <v>39860</v>
      </c>
      <c r="D104" s="146">
        <v>4804.5097660000001</v>
      </c>
      <c r="E104" s="29"/>
      <c r="F104" s="34"/>
      <c r="G104" s="34" t="e">
        <f t="shared" si="4"/>
        <v>#VALUE!</v>
      </c>
      <c r="K104" s="46">
        <v>41913</v>
      </c>
      <c r="M104" s="34">
        <v>2.7699999999999999E-2</v>
      </c>
      <c r="N104" s="34">
        <v>2.400909090909091E-2</v>
      </c>
      <c r="O104" s="34">
        <v>-2.5122778125539202E-3</v>
      </c>
      <c r="P104" s="34">
        <v>4.1999999999999997E-3</v>
      </c>
      <c r="R104" s="34">
        <v>0.155</v>
      </c>
      <c r="S104" s="34">
        <v>7.0699999999999999E-2</v>
      </c>
      <c r="U104" s="34">
        <v>3.2500000000000001E-2</v>
      </c>
    </row>
    <row r="105" spans="2:21" x14ac:dyDescent="0.25">
      <c r="B105" s="134">
        <v>39867</v>
      </c>
      <c r="D105" s="146">
        <v>4617.0297849999997</v>
      </c>
      <c r="E105" s="29"/>
      <c r="F105" s="34"/>
      <c r="G105" s="34"/>
      <c r="K105" s="46">
        <v>41944</v>
      </c>
      <c r="M105" s="34">
        <v>2.76E-2</v>
      </c>
      <c r="N105" s="34">
        <v>2.4799999999999999E-2</v>
      </c>
      <c r="O105" s="34">
        <v>-5.3994179410612464E-3</v>
      </c>
      <c r="P105" s="34">
        <v>5.1000000000000004E-3</v>
      </c>
      <c r="R105" s="34">
        <v>0.156</v>
      </c>
      <c r="S105" s="34">
        <v>7.1800000000000003E-2</v>
      </c>
      <c r="U105" s="34">
        <v>3.2500000000000001E-2</v>
      </c>
    </row>
    <row r="106" spans="2:21" x14ac:dyDescent="0.25">
      <c r="B106" s="134">
        <v>39874</v>
      </c>
      <c r="D106" s="146">
        <v>4284.4902339999999</v>
      </c>
      <c r="E106" s="29"/>
      <c r="F106" s="34"/>
      <c r="G106" s="34"/>
      <c r="K106" s="46">
        <v>41974</v>
      </c>
      <c r="M106" s="34">
        <v>2.5499999999999998E-2</v>
      </c>
      <c r="N106" s="34">
        <v>2.657E-2</v>
      </c>
      <c r="O106" s="34">
        <v>-5.6701009100109667E-3</v>
      </c>
      <c r="P106" s="34">
        <v>7.8000000000000005E-3</v>
      </c>
      <c r="R106" s="34">
        <v>0.16</v>
      </c>
      <c r="S106" s="34">
        <v>7.0800000000000002E-2</v>
      </c>
      <c r="U106" s="34">
        <v>3.2500000000000001E-2</v>
      </c>
    </row>
    <row r="107" spans="2:21" x14ac:dyDescent="0.25">
      <c r="B107" s="134">
        <v>39881</v>
      </c>
      <c r="D107" s="146">
        <v>4721</v>
      </c>
      <c r="E107" s="29"/>
      <c r="F107" s="34"/>
      <c r="G107" s="34" t="e">
        <f>(1+F92)*(1+G104)-1</f>
        <v>#VALUE!</v>
      </c>
      <c r="K107" s="46">
        <v>42005</v>
      </c>
      <c r="M107" s="34">
        <v>2.2000000000000002E-2</v>
      </c>
      <c r="N107" s="34">
        <v>2.887E-2</v>
      </c>
      <c r="O107" s="34">
        <v>-4.7058923734732971E-3</v>
      </c>
      <c r="P107" s="34">
        <v>1.24E-2</v>
      </c>
      <c r="R107" s="34">
        <v>0.16200000000000001</v>
      </c>
      <c r="S107" s="34">
        <v>8.14E-2</v>
      </c>
      <c r="U107" s="34">
        <v>3.2500000000000001E-2</v>
      </c>
    </row>
    <row r="108" spans="2:21" x14ac:dyDescent="0.25">
      <c r="B108" s="134">
        <v>39888</v>
      </c>
      <c r="D108" s="146">
        <v>4832.1298829999996</v>
      </c>
      <c r="E108" s="29"/>
      <c r="F108" s="34"/>
      <c r="G108" s="34"/>
      <c r="K108" s="46">
        <v>42036</v>
      </c>
      <c r="M108" s="34">
        <v>2.3399999999999997E-2</v>
      </c>
      <c r="N108" s="34">
        <v>3.0915789473684209E-2</v>
      </c>
      <c r="O108" s="34">
        <v>4.3430449237722435E-3</v>
      </c>
      <c r="P108" s="34">
        <v>1.2199999999999999E-2</v>
      </c>
      <c r="R108" s="34">
        <v>0.16300000000000001</v>
      </c>
      <c r="S108" s="34">
        <v>8.6099999999999996E-2</v>
      </c>
      <c r="U108" s="34">
        <v>3.2500000000000001E-2</v>
      </c>
    </row>
    <row r="109" spans="2:21" x14ac:dyDescent="0.25">
      <c r="B109" s="134">
        <v>39895</v>
      </c>
      <c r="D109" s="146">
        <v>5096.6401370000003</v>
      </c>
      <c r="E109" s="29"/>
      <c r="F109" s="34"/>
      <c r="G109" s="34"/>
      <c r="K109" s="46">
        <v>42064</v>
      </c>
      <c r="M109" s="34">
        <v>2.41E-2</v>
      </c>
      <c r="N109" s="34">
        <v>3.2813636363636364E-2</v>
      </c>
      <c r="O109" s="34">
        <v>5.9517216110973603E-3</v>
      </c>
      <c r="P109" s="34">
        <v>1.32E-2</v>
      </c>
      <c r="R109" s="34">
        <v>0.16</v>
      </c>
      <c r="S109" s="34">
        <v>8.0399999999999985E-2</v>
      </c>
      <c r="U109" s="34">
        <v>3.2500000000000001E-2</v>
      </c>
    </row>
    <row r="110" spans="2:21" x14ac:dyDescent="0.25">
      <c r="B110" s="134">
        <v>39902</v>
      </c>
      <c r="D110" s="146">
        <v>5318.75</v>
      </c>
      <c r="E110" s="29"/>
      <c r="F110" s="34"/>
      <c r="G110" s="34" t="e">
        <f>(1+F95)*(1+G107)-1</f>
        <v>#VALUE!</v>
      </c>
      <c r="K110" s="46">
        <v>42095</v>
      </c>
      <c r="M110" s="34">
        <v>2.3300000000000001E-2</v>
      </c>
      <c r="N110" s="34">
        <v>2.9727272727272724E-2</v>
      </c>
      <c r="O110" s="34">
        <v>2.0328732545877859E-3</v>
      </c>
      <c r="P110" s="34">
        <v>7.0999999999999995E-3</v>
      </c>
      <c r="R110" s="34">
        <v>0.16500000000000001</v>
      </c>
      <c r="S110" s="34">
        <v>8.8100000000000012E-2</v>
      </c>
      <c r="U110" s="34">
        <v>3.2500000000000001E-2</v>
      </c>
    </row>
    <row r="111" spans="2:21" x14ac:dyDescent="0.25">
      <c r="B111" s="47">
        <v>39909</v>
      </c>
      <c r="D111" s="30">
        <v>5376.4399409999996</v>
      </c>
      <c r="E111" s="29"/>
      <c r="F111" s="34"/>
      <c r="G111" s="34"/>
      <c r="K111" s="46">
        <v>42125</v>
      </c>
      <c r="M111" s="34">
        <v>2.69E-2</v>
      </c>
      <c r="N111" s="34">
        <v>2.8055E-2</v>
      </c>
      <c r="O111" s="34">
        <v>5.0972320254947245E-3</v>
      </c>
      <c r="P111" s="34">
        <v>7.4000000000000003E-3</v>
      </c>
      <c r="R111" s="34">
        <v>0.17</v>
      </c>
      <c r="S111" s="34">
        <v>8.9399999999999993E-2</v>
      </c>
      <c r="U111" s="34">
        <v>3.2500000000000001E-2</v>
      </c>
    </row>
    <row r="112" spans="2:21" x14ac:dyDescent="0.25">
      <c r="B112" s="47">
        <v>39916</v>
      </c>
      <c r="D112" s="30">
        <v>5480.6000979999999</v>
      </c>
      <c r="E112" s="29">
        <f>D112/D111-1</f>
        <v>1.937344379236694E-2</v>
      </c>
      <c r="F112" s="34">
        <f t="shared" si="6"/>
        <v>1.937344379236694E-2</v>
      </c>
      <c r="G112" s="34"/>
      <c r="K112" s="46">
        <v>42156</v>
      </c>
      <c r="M112" s="34">
        <v>2.8500000000000001E-2</v>
      </c>
      <c r="N112" s="34">
        <v>2.918181818181818E-2</v>
      </c>
      <c r="O112" s="34">
        <v>3.5028699985282241E-3</v>
      </c>
      <c r="P112" s="34">
        <v>7.9000000000000008E-3</v>
      </c>
      <c r="R112" s="34">
        <v>0.17699999999999999</v>
      </c>
      <c r="S112" s="34">
        <v>9.0200000000000002E-2</v>
      </c>
      <c r="U112" s="34">
        <v>3.2500000000000001E-2</v>
      </c>
    </row>
    <row r="113" spans="2:21" x14ac:dyDescent="0.25">
      <c r="B113" s="47">
        <v>39923</v>
      </c>
      <c r="D113" s="30">
        <v>5468.4101559999999</v>
      </c>
      <c r="E113" s="29">
        <f t="shared" ref="E113:E176" si="7">D113/D112-1</f>
        <v>-2.224198405654243E-3</v>
      </c>
      <c r="F113" s="34">
        <f t="shared" si="6"/>
        <v>-2.224198405654243E-3</v>
      </c>
      <c r="G113" s="34"/>
      <c r="K113" s="46">
        <v>42186</v>
      </c>
      <c r="M113" s="34">
        <v>2.7699999999999999E-2</v>
      </c>
      <c r="N113" s="34">
        <v>3.1845454545454545E-2</v>
      </c>
      <c r="O113" s="34">
        <v>6.7047159295618997E-5</v>
      </c>
      <c r="P113" s="34">
        <v>6.1999999999999998E-3</v>
      </c>
      <c r="R113" s="34">
        <v>0.183</v>
      </c>
      <c r="S113" s="34">
        <v>9.5299999999999996E-2</v>
      </c>
      <c r="U113" s="34">
        <v>3.2500000000000001E-2</v>
      </c>
    </row>
    <row r="114" spans="2:21" x14ac:dyDescent="0.25">
      <c r="B114" s="47">
        <v>39930</v>
      </c>
      <c r="D114" s="30">
        <v>5568.7597660000001</v>
      </c>
      <c r="E114" s="29">
        <f t="shared" si="7"/>
        <v>1.8350783342375276E-2</v>
      </c>
      <c r="F114" s="34">
        <f t="shared" si="6"/>
        <v>1.8350783342375276E-2</v>
      </c>
      <c r="G114" s="34" t="e">
        <f>(1+F99)*(1+G110)-1</f>
        <v>#VALUE!</v>
      </c>
      <c r="K114" s="46">
        <v>42217</v>
      </c>
      <c r="M114" s="34">
        <v>2.5499999999999998E-2</v>
      </c>
      <c r="N114" s="34">
        <v>3.4004E-2</v>
      </c>
      <c r="O114" s="34">
        <v>-1.4162762828194841E-3</v>
      </c>
      <c r="P114" s="34">
        <v>2.2000000000000001E-3</v>
      </c>
      <c r="R114" s="34">
        <v>0.188</v>
      </c>
      <c r="S114" s="34">
        <v>9.7299999999999998E-2</v>
      </c>
      <c r="U114" s="34">
        <v>3.2500000000000001E-2</v>
      </c>
    </row>
    <row r="115" spans="2:21" x14ac:dyDescent="0.25">
      <c r="B115" s="47">
        <v>39937</v>
      </c>
      <c r="D115" s="30">
        <v>6000.3901370000003</v>
      </c>
      <c r="E115" s="29">
        <f t="shared" si="7"/>
        <v>7.7509246068633519E-2</v>
      </c>
      <c r="F115" s="34" t="str">
        <f t="shared" si="6"/>
        <v/>
      </c>
      <c r="G115" s="34" t="e">
        <f>(1+F100)*(1+G114)-1</f>
        <v>#VALUE!</v>
      </c>
      <c r="K115" s="46">
        <v>42248</v>
      </c>
      <c r="M115" s="34">
        <v>2.6200000000000001E-2</v>
      </c>
      <c r="N115" s="34">
        <v>4.2064285714285714E-2</v>
      </c>
      <c r="O115" s="34">
        <v>-1.5567565753034085E-3</v>
      </c>
      <c r="P115" s="34">
        <v>5.4000000000000003E-3</v>
      </c>
      <c r="R115" s="34">
        <v>0.192</v>
      </c>
      <c r="S115" s="34">
        <v>9.3599999999999989E-2</v>
      </c>
      <c r="U115" s="34">
        <v>3.2500000000000001E-2</v>
      </c>
    </row>
    <row r="116" spans="2:21" x14ac:dyDescent="0.25">
      <c r="B116" s="47">
        <v>39944</v>
      </c>
      <c r="D116" s="30">
        <v>5662.8901370000003</v>
      </c>
      <c r="E116" s="29">
        <f t="shared" si="7"/>
        <v>-5.6246342703432761E-2</v>
      </c>
      <c r="F116" s="34" t="str">
        <f t="shared" si="6"/>
        <v/>
      </c>
      <c r="G116" s="34" t="e">
        <f>(1+F101)*(1+G115)-1</f>
        <v>#VALUE!</v>
      </c>
      <c r="K116" s="46">
        <v>42278</v>
      </c>
      <c r="M116" s="34">
        <v>2.5000000000000001E-2</v>
      </c>
      <c r="N116" s="34">
        <v>4.1428571428571426E-2</v>
      </c>
      <c r="O116" s="34">
        <v>-4.4968375044651676E-4</v>
      </c>
      <c r="P116" s="34">
        <v>8.199999999999999E-3</v>
      </c>
      <c r="R116" s="34">
        <v>0.18899999999999997</v>
      </c>
      <c r="S116" s="34">
        <v>9.9900000000000003E-2</v>
      </c>
      <c r="U116" s="34">
        <v>3.2500000000000001E-2</v>
      </c>
    </row>
    <row r="117" spans="2:21" x14ac:dyDescent="0.25">
      <c r="B117" s="47">
        <v>39951</v>
      </c>
      <c r="D117" s="30">
        <v>5789.6201170000004</v>
      </c>
      <c r="E117" s="29">
        <f t="shared" si="7"/>
        <v>2.237902854091689E-2</v>
      </c>
      <c r="F117" s="34">
        <f t="shared" si="6"/>
        <v>2.237902854091689E-2</v>
      </c>
      <c r="G117" s="34" t="e">
        <f>(1+F102)*(1+G116)-1</f>
        <v>#VALUE!</v>
      </c>
      <c r="K117" s="46">
        <v>42309</v>
      </c>
      <c r="M117" s="34">
        <v>2.69E-2</v>
      </c>
      <c r="N117" s="34">
        <v>3.9750000000000001E-2</v>
      </c>
      <c r="O117" s="34">
        <v>-2.1106803790814643E-3</v>
      </c>
      <c r="P117" s="34">
        <v>1.01E-2</v>
      </c>
      <c r="R117" s="34">
        <v>0.188</v>
      </c>
      <c r="S117" s="34">
        <v>9.9000000000000005E-2</v>
      </c>
      <c r="U117" s="34">
        <v>3.2500000000000001E-2</v>
      </c>
    </row>
    <row r="118" spans="2:21" x14ac:dyDescent="0.25">
      <c r="B118" s="47">
        <v>39958</v>
      </c>
      <c r="D118" s="30">
        <v>6004.0698240000002</v>
      </c>
      <c r="E118" s="29">
        <f t="shared" si="7"/>
        <v>3.7040376167395417E-2</v>
      </c>
      <c r="F118" s="34">
        <f t="shared" si="6"/>
        <v>3.7040376167395417E-2</v>
      </c>
      <c r="G118" s="34"/>
      <c r="K118" s="46">
        <v>42339</v>
      </c>
      <c r="M118" s="34">
        <v>2.6099999999999998E-2</v>
      </c>
      <c r="N118" s="34">
        <v>4.8430000000000001E-2</v>
      </c>
      <c r="O118" s="34">
        <v>-3.4170964371187385E-3</v>
      </c>
      <c r="P118" s="34">
        <v>9.5999999999999992E-3</v>
      </c>
      <c r="R118" s="34">
        <v>0.18100000000000002</v>
      </c>
      <c r="S118" s="34">
        <v>9.3399999999999997E-2</v>
      </c>
      <c r="U118" s="34">
        <v>3.3700000000000001E-2</v>
      </c>
    </row>
    <row r="119" spans="2:21" x14ac:dyDescent="0.25">
      <c r="B119" s="47">
        <v>39965</v>
      </c>
      <c r="D119" s="30">
        <v>6082.6401370000003</v>
      </c>
      <c r="E119" s="29">
        <f t="shared" si="7"/>
        <v>1.3086175761302998E-2</v>
      </c>
      <c r="F119" s="34">
        <f t="shared" si="6"/>
        <v>1.3086175761302998E-2</v>
      </c>
      <c r="G119" s="34" t="e">
        <f>(1+F104)*(1+G117)-1</f>
        <v>#VALUE!</v>
      </c>
      <c r="K119" s="46">
        <v>42370</v>
      </c>
      <c r="M119" s="34">
        <v>2.4900000000000002E-2</v>
      </c>
      <c r="N119" s="34">
        <v>5.1594736842105263E-2</v>
      </c>
      <c r="O119" s="34">
        <v>1.6531022090686687E-3</v>
      </c>
      <c r="P119" s="34">
        <v>1.2699999999999999E-2</v>
      </c>
      <c r="R119" s="34">
        <v>0.17800000000000002</v>
      </c>
      <c r="S119" s="34">
        <v>0.1176</v>
      </c>
      <c r="U119" s="34">
        <v>3.5000000000000003E-2</v>
      </c>
    </row>
    <row r="120" spans="2:21" x14ac:dyDescent="0.25">
      <c r="B120" s="47">
        <v>39972</v>
      </c>
      <c r="D120" s="30">
        <v>6148.6098629999997</v>
      </c>
      <c r="E120" s="29">
        <f t="shared" si="7"/>
        <v>1.0845574374639178E-2</v>
      </c>
      <c r="F120" s="34">
        <f t="shared" si="6"/>
        <v>1.0845574374639178E-2</v>
      </c>
      <c r="G120" s="34"/>
      <c r="K120" s="46">
        <v>42401</v>
      </c>
      <c r="M120" s="34">
        <v>2.2000000000000002E-2</v>
      </c>
      <c r="N120" s="34">
        <v>5.3052631578947365E-2</v>
      </c>
      <c r="O120" s="34">
        <v>8.2307653345492504E-4</v>
      </c>
      <c r="P120" s="34">
        <v>9.0000000000000011E-3</v>
      </c>
      <c r="R120" s="34">
        <v>0.17800000000000002</v>
      </c>
      <c r="S120" s="34">
        <v>0.11849999999999999</v>
      </c>
      <c r="U120" s="34">
        <v>3.5000000000000003E-2</v>
      </c>
    </row>
    <row r="121" spans="2:21" x14ac:dyDescent="0.25">
      <c r="B121" s="47">
        <v>39979</v>
      </c>
      <c r="D121" s="30">
        <v>5934.2402339999999</v>
      </c>
      <c r="E121" s="29">
        <f t="shared" si="7"/>
        <v>-3.4864731016679862E-2</v>
      </c>
      <c r="F121" s="34">
        <f t="shared" si="6"/>
        <v>-3.4864731016679862E-2</v>
      </c>
      <c r="G121" s="34">
        <f>(1+F106)*(1+G120)-1</f>
        <v>0</v>
      </c>
      <c r="K121" s="46">
        <v>42430</v>
      </c>
      <c r="M121" s="34">
        <v>2.2799999999999997E-2</v>
      </c>
      <c r="N121" s="34">
        <v>4.3389999999999998E-2</v>
      </c>
      <c r="O121" s="34">
        <v>4.3060001433927741E-3</v>
      </c>
      <c r="P121" s="34">
        <v>4.3E-3</v>
      </c>
      <c r="R121" s="34">
        <v>0.182</v>
      </c>
      <c r="S121" s="34">
        <v>0.1201</v>
      </c>
      <c r="U121" s="34">
        <v>3.5000000000000003E-2</v>
      </c>
    </row>
    <row r="122" spans="2:21" x14ac:dyDescent="0.25">
      <c r="B122" s="47">
        <v>39986</v>
      </c>
      <c r="D122" s="30">
        <v>5906.9599609999996</v>
      </c>
      <c r="E122" s="29">
        <f t="shared" si="7"/>
        <v>-4.5970961613078787E-3</v>
      </c>
      <c r="F122" s="34">
        <f t="shared" si="6"/>
        <v>-4.5970961613078787E-3</v>
      </c>
      <c r="G122" s="34">
        <f>(1+F107)*(1+G121)-1</f>
        <v>0</v>
      </c>
      <c r="K122" s="46">
        <v>42461</v>
      </c>
      <c r="M122" s="34">
        <v>2.2099999999999998E-2</v>
      </c>
      <c r="N122" s="34">
        <v>4.0304761904761906E-2</v>
      </c>
      <c r="O122" s="34">
        <v>4.7410679791040078E-3</v>
      </c>
      <c r="P122" s="34">
        <v>6.0999999999999995E-3</v>
      </c>
      <c r="R122" s="34">
        <v>0.188</v>
      </c>
      <c r="S122" s="34">
        <v>0.11560000000000001</v>
      </c>
      <c r="U122" s="34">
        <v>3.5000000000000003E-2</v>
      </c>
    </row>
    <row r="123" spans="2:21" x14ac:dyDescent="0.25">
      <c r="B123" s="47">
        <v>39993</v>
      </c>
      <c r="D123" s="30">
        <v>5775.2402339999999</v>
      </c>
      <c r="E123" s="29">
        <f t="shared" si="7"/>
        <v>-2.2299072258769925E-2</v>
      </c>
      <c r="F123" s="34">
        <f t="shared" si="6"/>
        <v>-2.2299072258769925E-2</v>
      </c>
      <c r="G123" s="34">
        <f>(1+F108)*(1+G122)-1</f>
        <v>0</v>
      </c>
      <c r="K123" s="46">
        <v>42491</v>
      </c>
      <c r="M123" s="34">
        <v>2.2200000000000001E-2</v>
      </c>
      <c r="N123" s="34">
        <v>3.8890909090909094E-2</v>
      </c>
      <c r="O123" s="34">
        <v>4.0457909981150841E-3</v>
      </c>
      <c r="P123" s="34">
        <v>7.8000000000000005E-3</v>
      </c>
      <c r="R123" s="34">
        <v>0.19</v>
      </c>
      <c r="S123" s="34">
        <v>0.11990000000000001</v>
      </c>
      <c r="U123" s="34">
        <v>3.5000000000000003E-2</v>
      </c>
    </row>
    <row r="124" spans="2:21" x14ac:dyDescent="0.25">
      <c r="B124" s="47">
        <v>40000</v>
      </c>
      <c r="D124" s="30">
        <v>5627.5200199999999</v>
      </c>
      <c r="E124" s="29">
        <f t="shared" si="7"/>
        <v>-2.5578193809210115E-2</v>
      </c>
      <c r="F124" s="34">
        <f t="shared" si="6"/>
        <v>-2.5578193809210115E-2</v>
      </c>
      <c r="G124" s="34">
        <f>(1+F109)*(1+G123)-1</f>
        <v>0</v>
      </c>
      <c r="K124" s="46">
        <v>42522</v>
      </c>
      <c r="M124" s="34">
        <v>2.0199999999999999E-2</v>
      </c>
      <c r="N124" s="34">
        <v>3.8289473684210526E-2</v>
      </c>
      <c r="O124" s="34">
        <v>3.2843661672818936E-3</v>
      </c>
      <c r="P124" s="34">
        <v>3.4999999999999996E-3</v>
      </c>
      <c r="R124" s="34">
        <v>0.18899999999999997</v>
      </c>
      <c r="S124" s="34">
        <v>0.11539999999999999</v>
      </c>
      <c r="U124" s="34">
        <v>3.5000000000000003E-2</v>
      </c>
    </row>
    <row r="125" spans="2:21" x14ac:dyDescent="0.25">
      <c r="B125" s="47">
        <v>40007</v>
      </c>
      <c r="D125" s="30">
        <v>6038.1098629999997</v>
      </c>
      <c r="E125" s="29">
        <f t="shared" si="7"/>
        <v>7.2961063051002695E-2</v>
      </c>
      <c r="F125" s="34" t="str">
        <f t="shared" si="6"/>
        <v/>
      </c>
      <c r="G125" s="34"/>
      <c r="K125" s="46">
        <v>42552</v>
      </c>
      <c r="M125" s="34">
        <v>1.8200000000000001E-2</v>
      </c>
      <c r="N125" s="34">
        <v>3.3985000000000001E-2</v>
      </c>
      <c r="O125" s="34">
        <v>-1.618136404749948E-3</v>
      </c>
      <c r="P125" s="34">
        <v>5.1999999999999998E-3</v>
      </c>
      <c r="R125" s="34">
        <v>0.19</v>
      </c>
      <c r="S125" s="34">
        <v>0.129</v>
      </c>
      <c r="U125" s="34">
        <v>3.5000000000000003E-2</v>
      </c>
    </row>
    <row r="126" spans="2:21" x14ac:dyDescent="0.25">
      <c r="B126" s="47">
        <v>40014</v>
      </c>
      <c r="D126" s="30">
        <v>6337.4599609999996</v>
      </c>
      <c r="E126" s="29">
        <f t="shared" si="7"/>
        <v>4.9576788894541535E-2</v>
      </c>
      <c r="F126" s="34">
        <f t="shared" si="6"/>
        <v>4.9576788894541535E-2</v>
      </c>
      <c r="G126" s="34">
        <f>(1+F111)*(1+G124)-1</f>
        <v>0</v>
      </c>
      <c r="K126" s="46">
        <v>42583</v>
      </c>
      <c r="M126" s="34">
        <v>1.89E-2</v>
      </c>
      <c r="N126" s="34">
        <v>3.096521739130435E-2</v>
      </c>
      <c r="O126" s="34">
        <v>9.1843010788439372E-4</v>
      </c>
      <c r="P126" s="34">
        <v>4.4000000000000003E-3</v>
      </c>
      <c r="R126" s="34">
        <v>0.191</v>
      </c>
      <c r="S126" s="34">
        <v>0.12570000000000001</v>
      </c>
      <c r="U126" s="34">
        <v>3.5000000000000003E-2</v>
      </c>
    </row>
    <row r="127" spans="2:21" x14ac:dyDescent="0.25">
      <c r="B127" s="47">
        <v>40021</v>
      </c>
      <c r="D127" s="30">
        <v>6424.2797849999997</v>
      </c>
      <c r="E127" s="29">
        <f t="shared" si="7"/>
        <v>1.3699467063189363E-2</v>
      </c>
      <c r="F127" s="34">
        <f t="shared" si="6"/>
        <v>1.3699467063189363E-2</v>
      </c>
      <c r="G127" s="34"/>
      <c r="K127" s="46">
        <v>42614</v>
      </c>
      <c r="M127" s="34">
        <v>2.0199999999999999E-2</v>
      </c>
      <c r="N127" s="34">
        <v>3.1809523809523808E-2</v>
      </c>
      <c r="O127" s="34">
        <v>2.4039958646289161E-3</v>
      </c>
      <c r="P127" s="34">
        <v>8.0000000000000004E-4</v>
      </c>
      <c r="R127" s="34">
        <v>0.192</v>
      </c>
      <c r="S127" s="34">
        <v>0.1176</v>
      </c>
      <c r="U127" s="34">
        <v>3.5000000000000003E-2</v>
      </c>
    </row>
    <row r="128" spans="2:21" x14ac:dyDescent="0.25">
      <c r="B128" s="47">
        <v>40028</v>
      </c>
      <c r="D128" s="30">
        <v>6586.7099609999996</v>
      </c>
      <c r="E128" s="29">
        <f t="shared" si="7"/>
        <v>2.5283795450387503E-2</v>
      </c>
      <c r="F128" s="34">
        <f t="shared" si="6"/>
        <v>2.5283795450387503E-2</v>
      </c>
      <c r="G128" s="34"/>
      <c r="K128" s="46">
        <v>42644</v>
      </c>
      <c r="M128" s="34">
        <v>2.1700000000000001E-2</v>
      </c>
      <c r="N128" s="34">
        <v>3.1252380952380955E-2</v>
      </c>
      <c r="O128" s="34">
        <v>1.2467485130143174E-3</v>
      </c>
      <c r="P128" s="34">
        <v>2.5999999999999999E-3</v>
      </c>
      <c r="R128" s="34">
        <v>0.18899999999999997</v>
      </c>
      <c r="S128" s="34">
        <v>0.11749999999999999</v>
      </c>
      <c r="U128" s="34">
        <v>3.5000000000000003E-2</v>
      </c>
    </row>
    <row r="129" spans="2:21" x14ac:dyDescent="0.25">
      <c r="B129" s="47">
        <v>40035</v>
      </c>
      <c r="D129" s="30">
        <v>6537.8198240000002</v>
      </c>
      <c r="E129" s="29">
        <f t="shared" si="7"/>
        <v>-7.4225428612278987E-3</v>
      </c>
      <c r="F129" s="34">
        <f t="shared" si="6"/>
        <v>-7.4225428612278987E-3</v>
      </c>
      <c r="G129" s="34">
        <f>(1+F114)*(1+G126)-1</f>
        <v>1.8350783342375276E-2</v>
      </c>
      <c r="K129" s="46">
        <v>42675</v>
      </c>
      <c r="M129" s="34">
        <v>2.5399999999999999E-2</v>
      </c>
      <c r="N129" s="34">
        <v>3.3019047619047621E-2</v>
      </c>
      <c r="O129" s="34">
        <v>-1.5554608673349346E-3</v>
      </c>
      <c r="P129" s="34">
        <v>1.8E-3</v>
      </c>
      <c r="R129" s="34">
        <v>0.187</v>
      </c>
      <c r="S129" s="34">
        <v>0.1069</v>
      </c>
      <c r="U129" s="34">
        <v>3.5000000000000003E-2</v>
      </c>
    </row>
    <row r="130" spans="2:21" x14ac:dyDescent="0.25">
      <c r="B130" s="47">
        <v>40042</v>
      </c>
      <c r="D130" s="30">
        <v>6676.2597660000001</v>
      </c>
      <c r="E130" s="29">
        <f t="shared" si="7"/>
        <v>2.1175245835284962E-2</v>
      </c>
      <c r="F130" s="34">
        <f t="shared" si="6"/>
        <v>2.1175245835284962E-2</v>
      </c>
      <c r="G130" s="34" t="e">
        <f t="shared" ref="G130:G135" si="8">(1+F115)*(1+G129)-1</f>
        <v>#VALUE!</v>
      </c>
      <c r="K130" s="46">
        <v>42705</v>
      </c>
      <c r="M130" s="34">
        <v>2.8399999999999998E-2</v>
      </c>
      <c r="N130" s="34">
        <v>3.3068181818181816E-2</v>
      </c>
      <c r="O130" s="34">
        <v>3.2732139231739232E-4</v>
      </c>
      <c r="P130" s="34">
        <v>3.0000000000000001E-3</v>
      </c>
      <c r="R130" s="34">
        <v>0.184</v>
      </c>
      <c r="S130" s="34">
        <v>0.1051</v>
      </c>
      <c r="U130" s="34">
        <v>3.6400000000000002E-2</v>
      </c>
    </row>
    <row r="131" spans="2:21" x14ac:dyDescent="0.25">
      <c r="B131" s="47">
        <v>40049</v>
      </c>
      <c r="D131" s="30">
        <v>6709.0400390000004</v>
      </c>
      <c r="E131" s="29">
        <f t="shared" si="7"/>
        <v>4.9099756673549599E-3</v>
      </c>
      <c r="F131" s="34">
        <f t="shared" si="6"/>
        <v>4.9099756673549599E-3</v>
      </c>
      <c r="G131" s="34" t="e">
        <f t="shared" si="8"/>
        <v>#VALUE!</v>
      </c>
      <c r="K131" s="46">
        <v>42736</v>
      </c>
      <c r="M131" s="34">
        <v>2.75E-2</v>
      </c>
      <c r="N131" s="34">
        <v>2.981818181818182E-2</v>
      </c>
      <c r="O131" s="34">
        <v>5.8277278902547636E-3</v>
      </c>
      <c r="P131" s="34">
        <v>3.8E-3</v>
      </c>
      <c r="R131" s="34">
        <v>0.17899999999999999</v>
      </c>
      <c r="S131" s="34">
        <v>0.12690000000000001</v>
      </c>
      <c r="U131" s="34">
        <v>3.7499999999999999E-2</v>
      </c>
    </row>
    <row r="132" spans="2:21" x14ac:dyDescent="0.25">
      <c r="B132" s="47">
        <v>40056</v>
      </c>
      <c r="D132" s="30">
        <v>6637.1298829999996</v>
      </c>
      <c r="E132" s="29">
        <f t="shared" si="7"/>
        <v>-1.0718397204664609E-2</v>
      </c>
      <c r="F132" s="34">
        <f t="shared" si="6"/>
        <v>-1.0718397204664609E-2</v>
      </c>
      <c r="G132" s="34" t="e">
        <f t="shared" si="8"/>
        <v>#VALUE!</v>
      </c>
      <c r="K132" s="46">
        <v>42767</v>
      </c>
      <c r="M132" s="34">
        <v>2.76E-2</v>
      </c>
      <c r="N132" s="34">
        <v>2.7795E-2</v>
      </c>
      <c r="O132" s="34">
        <v>3.1461173864164582E-3</v>
      </c>
      <c r="P132" s="34">
        <v>3.3E-3</v>
      </c>
      <c r="R132" s="34">
        <v>0.17199999999999999</v>
      </c>
      <c r="S132" s="34">
        <v>0.10929999999999999</v>
      </c>
      <c r="U132" s="34">
        <v>3.7499999999999999E-2</v>
      </c>
    </row>
    <row r="133" spans="2:21" x14ac:dyDescent="0.25">
      <c r="B133" s="47">
        <v>40063</v>
      </c>
      <c r="D133" s="30">
        <v>6843.8198240000002</v>
      </c>
      <c r="E133" s="29">
        <f t="shared" si="7"/>
        <v>3.1141463952574666E-2</v>
      </c>
      <c r="F133" s="34">
        <f t="shared" si="6"/>
        <v>3.1141463952574666E-2</v>
      </c>
      <c r="G133" s="34" t="e">
        <f t="shared" si="8"/>
        <v>#VALUE!</v>
      </c>
      <c r="K133" s="46">
        <v>42795</v>
      </c>
      <c r="M133" s="34">
        <v>2.8299999999999999E-2</v>
      </c>
      <c r="N133" s="34">
        <v>2.7808695652173913E-2</v>
      </c>
      <c r="O133" s="34">
        <v>8.1279787194721287E-4</v>
      </c>
      <c r="P133" s="34">
        <v>2.5000000000000001E-3</v>
      </c>
      <c r="R133" s="34">
        <v>0.16700000000000001</v>
      </c>
      <c r="S133" s="34">
        <v>0.1176</v>
      </c>
      <c r="U133" s="34">
        <v>3.8800000000000001E-2</v>
      </c>
    </row>
    <row r="134" spans="2:21" x14ac:dyDescent="0.25">
      <c r="B134" s="47">
        <v>40070</v>
      </c>
      <c r="D134" s="30">
        <v>7016.919922</v>
      </c>
      <c r="E134" s="29">
        <f t="shared" si="7"/>
        <v>2.5292906951315475E-2</v>
      </c>
      <c r="F134" s="34">
        <f t="shared" si="6"/>
        <v>2.5292906951315475E-2</v>
      </c>
      <c r="G134" s="34" t="e">
        <f t="shared" si="8"/>
        <v>#VALUE!</v>
      </c>
      <c r="K134" s="46">
        <v>42826</v>
      </c>
      <c r="M134" s="34">
        <v>2.6700000000000002E-2</v>
      </c>
      <c r="N134" s="34">
        <v>2.686842105263158E-2</v>
      </c>
      <c r="O134" s="34">
        <v>2.965533365326678E-3</v>
      </c>
      <c r="P134" s="34">
        <v>1.4E-3</v>
      </c>
      <c r="R134" s="34">
        <v>0.15620748299319701</v>
      </c>
      <c r="S134" s="34">
        <v>0.11</v>
      </c>
      <c r="U134" s="34">
        <v>0.04</v>
      </c>
    </row>
    <row r="135" spans="2:21" x14ac:dyDescent="0.25">
      <c r="B135" s="47">
        <v>40077</v>
      </c>
      <c r="D135" s="30">
        <v>6823.5097660000001</v>
      </c>
      <c r="E135" s="29">
        <f t="shared" si="7"/>
        <v>-2.7563397922442445E-2</v>
      </c>
      <c r="F135" s="34">
        <f t="shared" si="6"/>
        <v>-2.7563397922442445E-2</v>
      </c>
      <c r="G135" s="34" t="e">
        <f t="shared" si="8"/>
        <v>#VALUE!</v>
      </c>
      <c r="M135" s="34"/>
      <c r="O135" s="34"/>
    </row>
    <row r="136" spans="2:21" x14ac:dyDescent="0.25">
      <c r="B136" s="47">
        <v>40084</v>
      </c>
      <c r="D136" s="30">
        <v>6674.5698240000002</v>
      </c>
      <c r="E136" s="29">
        <f t="shared" si="7"/>
        <v>-2.1827468137018524E-2</v>
      </c>
      <c r="F136" s="34">
        <f t="shared" si="6"/>
        <v>-2.1827468137018524E-2</v>
      </c>
      <c r="G136" s="34"/>
    </row>
    <row r="137" spans="2:21" x14ac:dyDescent="0.25">
      <c r="B137" s="47">
        <v>40091</v>
      </c>
      <c r="D137" s="30">
        <v>7015.5400390000004</v>
      </c>
      <c r="E137" s="29">
        <f t="shared" si="7"/>
        <v>5.1084972363905967E-2</v>
      </c>
      <c r="F137" s="34">
        <f t="shared" si="6"/>
        <v>5.1084972363905967E-2</v>
      </c>
      <c r="G137" s="34"/>
      <c r="R137" s="9"/>
    </row>
    <row r="138" spans="2:21" x14ac:dyDescent="0.25">
      <c r="B138" s="47">
        <v>40098</v>
      </c>
      <c r="D138" s="30">
        <v>7133.9599609999996</v>
      </c>
      <c r="E138" s="29">
        <f t="shared" si="7"/>
        <v>1.6879658777755102E-2</v>
      </c>
      <c r="F138" s="34">
        <f t="shared" si="6"/>
        <v>1.6879658777755102E-2</v>
      </c>
      <c r="G138" s="34" t="e">
        <f>(1+F123)*(1+G135)-1</f>
        <v>#VALUE!</v>
      </c>
    </row>
    <row r="139" spans="2:21" x14ac:dyDescent="0.25">
      <c r="B139" s="47">
        <v>40105</v>
      </c>
      <c r="D139" s="30">
        <v>7066.7998049999997</v>
      </c>
      <c r="E139" s="29">
        <f t="shared" si="7"/>
        <v>-9.4141481543422723E-3</v>
      </c>
      <c r="F139" s="34">
        <f t="shared" si="6"/>
        <v>-9.4141481543422723E-3</v>
      </c>
      <c r="G139" s="34" t="e">
        <f t="shared" ref="G139:G145" si="9">(1+F124)*(1+G138)-1</f>
        <v>#VALUE!</v>
      </c>
      <c r="K139" s="28"/>
    </row>
    <row r="140" spans="2:21" x14ac:dyDescent="0.25">
      <c r="B140" s="47">
        <v>40112</v>
      </c>
      <c r="D140" s="30">
        <v>6739.4501950000003</v>
      </c>
      <c r="E140" s="29">
        <f t="shared" si="7"/>
        <v>-4.6322185293601881E-2</v>
      </c>
      <c r="F140" s="34">
        <f t="shared" si="6"/>
        <v>-4.6322185293601881E-2</v>
      </c>
      <c r="G140" s="34" t="e">
        <f t="shared" si="9"/>
        <v>#VALUE!</v>
      </c>
      <c r="K140" s="28"/>
    </row>
    <row r="141" spans="2:21" x14ac:dyDescent="0.25">
      <c r="B141" s="47">
        <v>40119</v>
      </c>
      <c r="D141" s="30">
        <v>6958.2900390000004</v>
      </c>
      <c r="E141" s="29">
        <f t="shared" si="7"/>
        <v>3.2471468394017933E-2</v>
      </c>
      <c r="F141" s="34">
        <f t="shared" ref="F141:F204" si="10">IF(OR(E141&gt;($I$20+$I$21*$I$19),E141&lt;($I$20-$I$21*$I$19)),"",E141)</f>
        <v>3.2471468394017933E-2</v>
      </c>
      <c r="G141" s="34" t="e">
        <f t="shared" si="9"/>
        <v>#VALUE!</v>
      </c>
      <c r="K141" s="28"/>
    </row>
    <row r="142" spans="2:21" x14ac:dyDescent="0.25">
      <c r="B142" s="47">
        <v>40126</v>
      </c>
      <c r="D142" s="30">
        <v>7119.8901370000003</v>
      </c>
      <c r="E142" s="29">
        <f t="shared" si="7"/>
        <v>2.3224110678666587E-2</v>
      </c>
      <c r="F142" s="34">
        <f t="shared" si="10"/>
        <v>2.3224110678666587E-2</v>
      </c>
      <c r="G142" s="34" t="e">
        <f t="shared" si="9"/>
        <v>#VALUE!</v>
      </c>
      <c r="K142" s="28"/>
    </row>
    <row r="143" spans="2:21" x14ac:dyDescent="0.25">
      <c r="B143" s="47">
        <v>40133</v>
      </c>
      <c r="D143" s="30">
        <v>7084.4702150000003</v>
      </c>
      <c r="E143" s="29">
        <f t="shared" si="7"/>
        <v>-4.9747849079767592E-3</v>
      </c>
      <c r="F143" s="34">
        <f t="shared" si="10"/>
        <v>-4.9747849079767592E-3</v>
      </c>
      <c r="G143" s="34" t="e">
        <f t="shared" si="9"/>
        <v>#VALUE!</v>
      </c>
      <c r="K143" s="28"/>
    </row>
    <row r="144" spans="2:21" x14ac:dyDescent="0.25">
      <c r="B144" s="47">
        <v>40140</v>
      </c>
      <c r="D144" s="30">
        <v>7070.0898440000001</v>
      </c>
      <c r="E144" s="29">
        <f t="shared" si="7"/>
        <v>-2.0298442316197818E-3</v>
      </c>
      <c r="F144" s="34">
        <f t="shared" si="10"/>
        <v>-2.0298442316197818E-3</v>
      </c>
      <c r="G144" s="34" t="e">
        <f t="shared" si="9"/>
        <v>#VALUE!</v>
      </c>
      <c r="K144" s="28"/>
    </row>
    <row r="145" spans="2:11" x14ac:dyDescent="0.25">
      <c r="B145" s="47">
        <v>40147</v>
      </c>
      <c r="D145" s="30">
        <v>7182.7099609999996</v>
      </c>
      <c r="E145" s="29">
        <f t="shared" si="7"/>
        <v>1.59290927675515E-2</v>
      </c>
      <c r="F145" s="34">
        <f t="shared" si="10"/>
        <v>1.59290927675515E-2</v>
      </c>
      <c r="G145" s="34" t="e">
        <f t="shared" si="9"/>
        <v>#VALUE!</v>
      </c>
      <c r="K145" s="28"/>
    </row>
    <row r="146" spans="2:11" x14ac:dyDescent="0.25">
      <c r="B146" s="47">
        <v>40154</v>
      </c>
      <c r="D146" s="30">
        <v>7125.1201170000004</v>
      </c>
      <c r="E146" s="29">
        <f t="shared" si="7"/>
        <v>-8.0178434480433491E-3</v>
      </c>
      <c r="F146" s="34">
        <f t="shared" si="10"/>
        <v>-8.0178434480433491E-3</v>
      </c>
      <c r="G146" s="34"/>
      <c r="K146" s="28"/>
    </row>
    <row r="147" spans="2:11" x14ac:dyDescent="0.25">
      <c r="B147" s="47">
        <v>40161</v>
      </c>
      <c r="D147" s="30">
        <v>7086.1899409999996</v>
      </c>
      <c r="E147" s="29">
        <f t="shared" si="7"/>
        <v>-5.4637922393920846E-3</v>
      </c>
      <c r="F147" s="34">
        <f t="shared" si="10"/>
        <v>-5.4637922393920846E-3</v>
      </c>
      <c r="G147" s="34" t="e">
        <f>(1+F132)*(1+G145)-1</f>
        <v>#VALUE!</v>
      </c>
      <c r="K147" s="28"/>
    </row>
    <row r="148" spans="2:11" x14ac:dyDescent="0.25">
      <c r="B148" s="47">
        <v>40168</v>
      </c>
      <c r="D148" s="30">
        <v>7255</v>
      </c>
      <c r="E148" s="29">
        <f t="shared" si="7"/>
        <v>2.3822401093609225E-2</v>
      </c>
      <c r="F148" s="34">
        <f t="shared" si="10"/>
        <v>2.3822401093609225E-2</v>
      </c>
      <c r="G148" s="34" t="e">
        <f t="shared" ref="G148:G187" si="11">(1+F133)*(1+G147)-1</f>
        <v>#VALUE!</v>
      </c>
      <c r="K148" s="28"/>
    </row>
    <row r="149" spans="2:11" x14ac:dyDescent="0.25">
      <c r="B149" s="47">
        <v>40175</v>
      </c>
      <c r="D149" s="30">
        <v>7184.9599609999996</v>
      </c>
      <c r="E149" s="29">
        <f t="shared" si="7"/>
        <v>-9.6540370778773754E-3</v>
      </c>
      <c r="F149" s="34">
        <f t="shared" si="10"/>
        <v>-9.6540370778773754E-3</v>
      </c>
      <c r="G149" s="34" t="e">
        <f t="shared" si="11"/>
        <v>#VALUE!</v>
      </c>
      <c r="K149" s="28"/>
    </row>
    <row r="150" spans="2:11" x14ac:dyDescent="0.25">
      <c r="B150" s="47">
        <v>40182</v>
      </c>
      <c r="D150" s="30">
        <v>7425.3500979999999</v>
      </c>
      <c r="E150" s="29">
        <f t="shared" si="7"/>
        <v>3.3457408016862811E-2</v>
      </c>
      <c r="F150" s="34">
        <f t="shared" si="10"/>
        <v>3.3457408016862811E-2</v>
      </c>
      <c r="G150" s="34" t="e">
        <f t="shared" si="11"/>
        <v>#VALUE!</v>
      </c>
      <c r="K150" s="28"/>
    </row>
    <row r="151" spans="2:11" x14ac:dyDescent="0.25">
      <c r="B151" s="47">
        <v>40189</v>
      </c>
      <c r="D151" s="30">
        <v>7356.7900390000004</v>
      </c>
      <c r="E151" s="29">
        <f t="shared" si="7"/>
        <v>-9.2332426209056351E-3</v>
      </c>
      <c r="F151" s="34">
        <f t="shared" si="10"/>
        <v>-9.2332426209056351E-3</v>
      </c>
      <c r="G151" s="34" t="e">
        <f t="shared" si="11"/>
        <v>#VALUE!</v>
      </c>
      <c r="K151" s="28"/>
    </row>
    <row r="152" spans="2:11" x14ac:dyDescent="0.25">
      <c r="B152" s="47">
        <v>40196</v>
      </c>
      <c r="D152" s="30">
        <v>7030.6098629999997</v>
      </c>
      <c r="E152" s="29">
        <f t="shared" si="7"/>
        <v>-4.4337295786728514E-2</v>
      </c>
      <c r="F152" s="34">
        <f t="shared" si="10"/>
        <v>-4.4337295786728514E-2</v>
      </c>
      <c r="G152" s="34" t="e">
        <f t="shared" si="11"/>
        <v>#VALUE!</v>
      </c>
      <c r="K152" s="28"/>
    </row>
    <row r="153" spans="2:11" x14ac:dyDescent="0.25">
      <c r="B153" s="47">
        <v>40203</v>
      </c>
      <c r="D153" s="30">
        <v>6883.7797849999997</v>
      </c>
      <c r="E153" s="29">
        <f t="shared" si="7"/>
        <v>-2.0884401333762348E-2</v>
      </c>
      <c r="F153" s="34">
        <f t="shared" si="10"/>
        <v>-2.0884401333762348E-2</v>
      </c>
      <c r="G153" s="34" t="e">
        <f t="shared" si="11"/>
        <v>#VALUE!</v>
      </c>
      <c r="K153" s="28"/>
    </row>
    <row r="154" spans="2:11" x14ac:dyDescent="0.25">
      <c r="B154" s="47">
        <v>40210</v>
      </c>
      <c r="D154" s="30">
        <v>6782.75</v>
      </c>
      <c r="E154" s="29">
        <f t="shared" si="7"/>
        <v>-1.4676498690464723E-2</v>
      </c>
      <c r="F154" s="34">
        <f t="shared" si="10"/>
        <v>-1.4676498690464723E-2</v>
      </c>
      <c r="G154" s="34" t="e">
        <f t="shared" si="11"/>
        <v>#VALUE!</v>
      </c>
      <c r="K154" s="28"/>
    </row>
    <row r="155" spans="2:11" x14ac:dyDescent="0.25">
      <c r="B155" s="47">
        <v>40217</v>
      </c>
      <c r="D155" s="30">
        <v>6874.5600590000004</v>
      </c>
      <c r="E155" s="29">
        <f t="shared" si="7"/>
        <v>1.3535816446131888E-2</v>
      </c>
      <c r="F155" s="34">
        <f t="shared" si="10"/>
        <v>1.3535816446131888E-2</v>
      </c>
      <c r="G155" s="34" t="e">
        <f t="shared" si="11"/>
        <v>#VALUE!</v>
      </c>
      <c r="K155" s="28"/>
    </row>
    <row r="156" spans="2:11" x14ac:dyDescent="0.25">
      <c r="B156" s="47">
        <v>40224</v>
      </c>
      <c r="D156" s="30">
        <v>7083.25</v>
      </c>
      <c r="E156" s="29">
        <f t="shared" si="7"/>
        <v>3.0356843086531526E-2</v>
      </c>
      <c r="F156" s="34">
        <f t="shared" si="10"/>
        <v>3.0356843086531526E-2</v>
      </c>
      <c r="G156" s="34" t="e">
        <f t="shared" si="11"/>
        <v>#VALUE!</v>
      </c>
      <c r="K156" s="28"/>
    </row>
    <row r="157" spans="2:11" x14ac:dyDescent="0.25">
      <c r="B157" s="47">
        <v>40231</v>
      </c>
      <c r="D157" s="30">
        <v>7035.0400390000004</v>
      </c>
      <c r="E157" s="29">
        <f t="shared" si="7"/>
        <v>-6.8061922140260078E-3</v>
      </c>
      <c r="F157" s="34">
        <f t="shared" si="10"/>
        <v>-6.8061922140260078E-3</v>
      </c>
      <c r="G157" s="34" t="e">
        <f t="shared" si="11"/>
        <v>#VALUE!</v>
      </c>
      <c r="K157" s="28"/>
    </row>
    <row r="158" spans="2:11" x14ac:dyDescent="0.25">
      <c r="B158" s="47">
        <v>40238</v>
      </c>
      <c r="D158" s="30">
        <v>7291.3100590000004</v>
      </c>
      <c r="E158" s="29">
        <f t="shared" si="7"/>
        <v>3.6427656215077819E-2</v>
      </c>
      <c r="F158" s="34">
        <f t="shared" si="10"/>
        <v>3.6427656215077819E-2</v>
      </c>
      <c r="G158" s="34" t="e">
        <f t="shared" si="11"/>
        <v>#VALUE!</v>
      </c>
      <c r="K158" s="28"/>
    </row>
    <row r="159" spans="2:11" x14ac:dyDescent="0.25">
      <c r="B159" s="47">
        <v>40245</v>
      </c>
      <c r="D159" s="30">
        <v>7362.8500979999999</v>
      </c>
      <c r="E159" s="29">
        <f t="shared" si="7"/>
        <v>9.81168520075415E-3</v>
      </c>
      <c r="F159" s="34">
        <f t="shared" si="10"/>
        <v>9.81168520075415E-3</v>
      </c>
      <c r="G159" s="34" t="e">
        <f t="shared" si="11"/>
        <v>#VALUE!</v>
      </c>
      <c r="K159" s="28"/>
    </row>
    <row r="160" spans="2:11" x14ac:dyDescent="0.25">
      <c r="B160" s="47">
        <v>40252</v>
      </c>
      <c r="D160" s="30">
        <v>7386.8500979999999</v>
      </c>
      <c r="E160" s="29">
        <f t="shared" si="7"/>
        <v>3.2596073097452827E-3</v>
      </c>
      <c r="F160" s="34">
        <f t="shared" si="10"/>
        <v>3.2596073097452827E-3</v>
      </c>
      <c r="G160" s="34" t="e">
        <f t="shared" si="11"/>
        <v>#VALUE!</v>
      </c>
      <c r="K160" s="28"/>
    </row>
    <row r="161" spans="2:11" x14ac:dyDescent="0.25">
      <c r="B161" s="47">
        <v>40259</v>
      </c>
      <c r="D161" s="30">
        <v>7403.580078</v>
      </c>
      <c r="E161" s="29">
        <f t="shared" si="7"/>
        <v>2.264832747117751E-3</v>
      </c>
      <c r="F161" s="34">
        <f t="shared" si="10"/>
        <v>2.264832747117751E-3</v>
      </c>
      <c r="G161" s="34" t="e">
        <f t="shared" si="11"/>
        <v>#VALUE!</v>
      </c>
      <c r="K161" s="28"/>
    </row>
    <row r="162" spans="2:11" x14ac:dyDescent="0.25">
      <c r="B162" s="47">
        <v>40266</v>
      </c>
      <c r="D162" s="30">
        <v>7539.0498049999997</v>
      </c>
      <c r="E162" s="29">
        <f t="shared" si="7"/>
        <v>1.8297867460440154E-2</v>
      </c>
      <c r="F162" s="34">
        <f t="shared" si="10"/>
        <v>1.8297867460440154E-2</v>
      </c>
      <c r="G162" s="34" t="e">
        <f t="shared" si="11"/>
        <v>#VALUE!</v>
      </c>
      <c r="K162" s="28"/>
    </row>
    <row r="163" spans="2:11" x14ac:dyDescent="0.25">
      <c r="B163" s="47">
        <v>40273</v>
      </c>
      <c r="D163" s="30">
        <v>7629.0498049999997</v>
      </c>
      <c r="E163" s="29">
        <f t="shared" si="7"/>
        <v>1.1937843936288939E-2</v>
      </c>
      <c r="F163" s="34">
        <f t="shared" si="10"/>
        <v>1.1937843936288939E-2</v>
      </c>
      <c r="G163" s="34" t="e">
        <f t="shared" si="11"/>
        <v>#VALUE!</v>
      </c>
      <c r="K163" s="28"/>
    </row>
    <row r="164" spans="2:11" x14ac:dyDescent="0.25">
      <c r="B164" s="47">
        <v>40280</v>
      </c>
      <c r="D164" s="30">
        <v>7584.6201170000004</v>
      </c>
      <c r="E164" s="29">
        <f t="shared" si="7"/>
        <v>-5.823751205671801E-3</v>
      </c>
      <c r="F164" s="34">
        <f t="shared" si="10"/>
        <v>-5.823751205671801E-3</v>
      </c>
      <c r="G164" s="34" t="e">
        <f t="shared" si="11"/>
        <v>#VALUE!</v>
      </c>
      <c r="K164" s="28"/>
    </row>
    <row r="165" spans="2:11" x14ac:dyDescent="0.25">
      <c r="B165" s="47">
        <v>40287</v>
      </c>
      <c r="D165" s="30">
        <v>7701.6098629999997</v>
      </c>
      <c r="E165" s="29">
        <f t="shared" si="7"/>
        <v>1.54246019174753E-2</v>
      </c>
      <c r="F165" s="34">
        <f t="shared" si="10"/>
        <v>1.54246019174753E-2</v>
      </c>
      <c r="G165" s="34" t="e">
        <f t="shared" si="11"/>
        <v>#VALUE!</v>
      </c>
      <c r="K165" s="28"/>
    </row>
    <row r="166" spans="2:11" x14ac:dyDescent="0.25">
      <c r="B166" s="47">
        <v>40294</v>
      </c>
      <c r="D166" s="30">
        <v>7474.3999020000001</v>
      </c>
      <c r="E166" s="29">
        <f t="shared" si="7"/>
        <v>-2.9501619147388802E-2</v>
      </c>
      <c r="F166" s="34">
        <f t="shared" si="10"/>
        <v>-2.9501619147388802E-2</v>
      </c>
      <c r="G166" s="34" t="e">
        <f t="shared" si="11"/>
        <v>#VALUE!</v>
      </c>
      <c r="K166" s="28"/>
    </row>
    <row r="167" spans="2:11" x14ac:dyDescent="0.25">
      <c r="B167" s="47">
        <v>40301</v>
      </c>
      <c r="D167" s="30">
        <v>6916.1801759999998</v>
      </c>
      <c r="E167" s="29">
        <f t="shared" si="7"/>
        <v>-7.468421991317753E-2</v>
      </c>
      <c r="F167" s="34" t="str">
        <f t="shared" si="10"/>
        <v/>
      </c>
      <c r="G167" s="34" t="e">
        <f t="shared" si="11"/>
        <v>#VALUE!</v>
      </c>
      <c r="K167" s="28"/>
    </row>
    <row r="168" spans="2:11" x14ac:dyDescent="0.25">
      <c r="B168" s="47">
        <v>40308</v>
      </c>
      <c r="D168" s="30">
        <v>7077.6401370000003</v>
      </c>
      <c r="E168" s="29">
        <f t="shared" si="7"/>
        <v>2.3345250830839603E-2</v>
      </c>
      <c r="F168" s="34">
        <f t="shared" si="10"/>
        <v>2.3345250830839603E-2</v>
      </c>
      <c r="G168" s="34" t="e">
        <f t="shared" si="11"/>
        <v>#VALUE!</v>
      </c>
      <c r="K168" s="28"/>
    </row>
    <row r="169" spans="2:11" x14ac:dyDescent="0.25">
      <c r="B169" s="47">
        <v>40315</v>
      </c>
      <c r="D169" s="30">
        <v>6775.4501950000003</v>
      </c>
      <c r="E169" s="29">
        <f t="shared" si="7"/>
        <v>-4.2696426513723407E-2</v>
      </c>
      <c r="F169" s="34">
        <f t="shared" si="10"/>
        <v>-4.2696426513723407E-2</v>
      </c>
      <c r="G169" s="34" t="e">
        <f t="shared" si="11"/>
        <v>#VALUE!</v>
      </c>
      <c r="K169" s="28"/>
    </row>
    <row r="170" spans="2:11" x14ac:dyDescent="0.25">
      <c r="B170" s="47">
        <v>40322</v>
      </c>
      <c r="D170" s="30">
        <v>6791.5698240000002</v>
      </c>
      <c r="E170" s="29">
        <f t="shared" si="7"/>
        <v>2.3791229418077542E-3</v>
      </c>
      <c r="F170" s="34">
        <f t="shared" si="10"/>
        <v>2.3791229418077542E-3</v>
      </c>
      <c r="G170" s="34" t="e">
        <f t="shared" si="11"/>
        <v>#VALUE!</v>
      </c>
      <c r="K170" s="28"/>
    </row>
    <row r="171" spans="2:11" x14ac:dyDescent="0.25">
      <c r="B171" s="47">
        <v>40329</v>
      </c>
      <c r="D171" s="30">
        <v>6600.2700199999999</v>
      </c>
      <c r="E171" s="29">
        <f t="shared" si="7"/>
        <v>-2.8167243944689502E-2</v>
      </c>
      <c r="F171" s="34">
        <f t="shared" si="10"/>
        <v>-2.8167243944689502E-2</v>
      </c>
      <c r="G171" s="34" t="e">
        <f t="shared" si="11"/>
        <v>#VALUE!</v>
      </c>
      <c r="K171" s="28"/>
    </row>
    <row r="172" spans="2:11" x14ac:dyDescent="0.25">
      <c r="B172" s="47">
        <v>40336</v>
      </c>
      <c r="D172" s="30">
        <v>6814.7597660000001</v>
      </c>
      <c r="E172" s="29">
        <f t="shared" si="7"/>
        <v>3.2497116837653328E-2</v>
      </c>
      <c r="F172" s="34">
        <f t="shared" si="10"/>
        <v>3.2497116837653328E-2</v>
      </c>
      <c r="G172" s="34" t="e">
        <f t="shared" si="11"/>
        <v>#VALUE!</v>
      </c>
      <c r="K172" s="28"/>
    </row>
    <row r="173" spans="2:11" x14ac:dyDescent="0.25">
      <c r="B173" s="47">
        <v>40343</v>
      </c>
      <c r="D173" s="30">
        <v>6988.25</v>
      </c>
      <c r="E173" s="29">
        <f t="shared" si="7"/>
        <v>2.5458011721201323E-2</v>
      </c>
      <c r="F173" s="34">
        <f t="shared" si="10"/>
        <v>2.5458011721201323E-2</v>
      </c>
      <c r="G173" s="34" t="e">
        <f t="shared" si="11"/>
        <v>#VALUE!</v>
      </c>
      <c r="K173" s="28"/>
    </row>
    <row r="174" spans="2:11" x14ac:dyDescent="0.25">
      <c r="B174" s="47">
        <v>40350</v>
      </c>
      <c r="D174" s="30">
        <v>6763.9301759999998</v>
      </c>
      <c r="E174" s="29">
        <f t="shared" si="7"/>
        <v>-3.2099570564876778E-2</v>
      </c>
      <c r="F174" s="34">
        <f t="shared" si="10"/>
        <v>-3.2099570564876778E-2</v>
      </c>
      <c r="G174" s="34" t="e">
        <f t="shared" si="11"/>
        <v>#VALUE!</v>
      </c>
      <c r="K174" s="28"/>
    </row>
    <row r="175" spans="2:11" x14ac:dyDescent="0.25">
      <c r="B175" s="47">
        <v>40357</v>
      </c>
      <c r="D175" s="30">
        <v>6434.8100590000004</v>
      </c>
      <c r="E175" s="29">
        <f t="shared" si="7"/>
        <v>-4.8658118643476578E-2</v>
      </c>
      <c r="F175" s="34">
        <f t="shared" si="10"/>
        <v>-4.8658118643476578E-2</v>
      </c>
      <c r="G175" s="34" t="e">
        <f t="shared" si="11"/>
        <v>#VALUE!</v>
      </c>
      <c r="K175" s="28"/>
    </row>
    <row r="176" spans="2:11" x14ac:dyDescent="0.25">
      <c r="B176" s="47">
        <v>40364</v>
      </c>
      <c r="D176" s="30">
        <v>6808.7099609999996</v>
      </c>
      <c r="E176" s="29">
        <f t="shared" si="7"/>
        <v>5.8105817976250362E-2</v>
      </c>
      <c r="F176" s="34" t="str">
        <f t="shared" si="10"/>
        <v/>
      </c>
      <c r="G176" s="34" t="e">
        <f t="shared" si="11"/>
        <v>#VALUE!</v>
      </c>
      <c r="K176" s="28"/>
    </row>
    <row r="177" spans="2:11" x14ac:dyDescent="0.25">
      <c r="B177" s="47">
        <v>40371</v>
      </c>
      <c r="D177" s="30">
        <v>6709.5097660000001</v>
      </c>
      <c r="E177" s="29">
        <f t="shared" ref="E177:E240" si="12">D177/D176-1</f>
        <v>-1.4569602107919688E-2</v>
      </c>
      <c r="F177" s="34">
        <f t="shared" si="10"/>
        <v>-1.4569602107919688E-2</v>
      </c>
      <c r="G177" s="34" t="e">
        <f t="shared" si="11"/>
        <v>#VALUE!</v>
      </c>
      <c r="K177" s="28"/>
    </row>
    <row r="178" spans="2:11" x14ac:dyDescent="0.25">
      <c r="B178" s="47">
        <v>40378</v>
      </c>
      <c r="D178" s="30">
        <v>6965.1098629999997</v>
      </c>
      <c r="E178" s="29">
        <f t="shared" si="12"/>
        <v>3.8095197102959277E-2</v>
      </c>
      <c r="F178" s="34">
        <f t="shared" si="10"/>
        <v>3.8095197102959277E-2</v>
      </c>
      <c r="G178" s="34" t="e">
        <f t="shared" si="11"/>
        <v>#VALUE!</v>
      </c>
      <c r="K178" s="28"/>
    </row>
    <row r="179" spans="2:11" x14ac:dyDescent="0.25">
      <c r="B179" s="47">
        <v>40385</v>
      </c>
      <c r="D179" s="30">
        <v>6998.9902339999999</v>
      </c>
      <c r="E179" s="29">
        <f t="shared" si="12"/>
        <v>4.8642981469653179E-3</v>
      </c>
      <c r="F179" s="34">
        <f t="shared" si="10"/>
        <v>4.8642981469653179E-3</v>
      </c>
      <c r="G179" s="34" t="e">
        <f t="shared" si="11"/>
        <v>#VALUE!</v>
      </c>
      <c r="K179" s="28"/>
    </row>
    <row r="180" spans="2:11" x14ac:dyDescent="0.25">
      <c r="B180" s="47">
        <v>40392</v>
      </c>
      <c r="D180" s="30">
        <v>7153.7202150000003</v>
      </c>
      <c r="E180" s="29">
        <f t="shared" si="12"/>
        <v>2.2107472053375155E-2</v>
      </c>
      <c r="F180" s="34">
        <f t="shared" si="10"/>
        <v>2.2107472053375155E-2</v>
      </c>
      <c r="G180" s="34" t="e">
        <f t="shared" si="11"/>
        <v>#VALUE!</v>
      </c>
      <c r="K180" s="28"/>
    </row>
    <row r="181" spans="2:11" x14ac:dyDescent="0.25">
      <c r="B181" s="47">
        <v>40399</v>
      </c>
      <c r="D181" s="30">
        <v>6861.0400390000004</v>
      </c>
      <c r="E181" s="29">
        <f t="shared" si="12"/>
        <v>-4.0913002913687491E-2</v>
      </c>
      <c r="F181" s="34">
        <f t="shared" si="10"/>
        <v>-4.0913002913687491E-2</v>
      </c>
      <c r="G181" s="34" t="e">
        <f t="shared" si="11"/>
        <v>#VALUE!</v>
      </c>
      <c r="K181" s="28"/>
    </row>
    <row r="182" spans="2:11" x14ac:dyDescent="0.25">
      <c r="B182" s="47">
        <v>40406</v>
      </c>
      <c r="D182" s="30">
        <v>6813.1499020000001</v>
      </c>
      <c r="E182" s="29">
        <f t="shared" si="12"/>
        <v>-6.9800112997125963E-3</v>
      </c>
      <c r="F182" s="34">
        <f t="shared" si="10"/>
        <v>-6.9800112997125963E-3</v>
      </c>
      <c r="G182" s="34" t="e">
        <f t="shared" si="11"/>
        <v>#VALUE!</v>
      </c>
      <c r="K182" s="28"/>
    </row>
    <row r="183" spans="2:11" x14ac:dyDescent="0.25">
      <c r="B183" s="47">
        <v>40413</v>
      </c>
      <c r="D183" s="30">
        <v>6794.9101559999999</v>
      </c>
      <c r="E183" s="29">
        <f t="shared" si="12"/>
        <v>-2.6771385133689263E-3</v>
      </c>
      <c r="F183" s="34">
        <f t="shared" si="10"/>
        <v>-2.6771385133689263E-3</v>
      </c>
      <c r="G183" s="34" t="e">
        <f t="shared" si="11"/>
        <v>#VALUE!</v>
      </c>
      <c r="K183" s="28"/>
    </row>
    <row r="184" spans="2:11" x14ac:dyDescent="0.25">
      <c r="B184" s="47">
        <v>40420</v>
      </c>
      <c r="D184" s="30">
        <v>7055.0297849999997</v>
      </c>
      <c r="E184" s="29">
        <f t="shared" si="12"/>
        <v>3.8281540598489094E-2</v>
      </c>
      <c r="F184" s="34">
        <f t="shared" si="10"/>
        <v>3.8281540598489094E-2</v>
      </c>
      <c r="G184" s="34" t="e">
        <f t="shared" si="11"/>
        <v>#VALUE!</v>
      </c>
      <c r="K184" s="28"/>
    </row>
    <row r="185" spans="2:11" x14ac:dyDescent="0.25">
      <c r="B185" s="47">
        <v>40427</v>
      </c>
      <c r="D185" s="30">
        <v>7067.5097660000001</v>
      </c>
      <c r="E185" s="29">
        <f t="shared" si="12"/>
        <v>1.7689480243634481E-3</v>
      </c>
      <c r="F185" s="34">
        <f t="shared" si="10"/>
        <v>1.7689480243634481E-3</v>
      </c>
      <c r="G185" s="34" t="e">
        <f t="shared" si="11"/>
        <v>#VALUE!</v>
      </c>
      <c r="K185" s="28"/>
    </row>
    <row r="186" spans="2:11" x14ac:dyDescent="0.25">
      <c r="B186" s="47">
        <v>40434</v>
      </c>
      <c r="D186" s="30">
        <v>7154.6499020000001</v>
      </c>
      <c r="E186" s="29">
        <f t="shared" si="12"/>
        <v>1.2329680309634439E-2</v>
      </c>
      <c r="F186" s="34">
        <f t="shared" si="10"/>
        <v>1.2329680309634439E-2</v>
      </c>
      <c r="G186" s="34" t="e">
        <f t="shared" si="11"/>
        <v>#VALUE!</v>
      </c>
      <c r="K186" s="28"/>
    </row>
    <row r="187" spans="2:11" x14ac:dyDescent="0.25">
      <c r="B187" s="47">
        <v>40441</v>
      </c>
      <c r="D187" s="30">
        <v>7301.0400390000004</v>
      </c>
      <c r="E187" s="29">
        <f t="shared" si="12"/>
        <v>2.0460838616167543E-2</v>
      </c>
      <c r="F187" s="34">
        <f t="shared" si="10"/>
        <v>2.0460838616167543E-2</v>
      </c>
      <c r="G187" s="34" t="e">
        <f t="shared" si="11"/>
        <v>#VALUE!</v>
      </c>
      <c r="K187" s="28"/>
    </row>
    <row r="188" spans="2:11" x14ac:dyDescent="0.25">
      <c r="B188" s="47">
        <v>40448</v>
      </c>
      <c r="D188" s="30">
        <v>7335.9101559999999</v>
      </c>
      <c r="E188" s="29">
        <f t="shared" si="12"/>
        <v>4.7760479073848394E-3</v>
      </c>
      <c r="F188" s="34">
        <f t="shared" si="10"/>
        <v>4.7760479073848394E-3</v>
      </c>
      <c r="G188" s="34"/>
      <c r="K188" s="28"/>
    </row>
    <row r="189" spans="2:11" x14ac:dyDescent="0.25">
      <c r="B189" s="47">
        <v>40455</v>
      </c>
      <c r="D189" s="30">
        <v>7478.419922</v>
      </c>
      <c r="E189" s="29">
        <f t="shared" si="12"/>
        <v>1.9426323792071321E-2</v>
      </c>
      <c r="F189" s="34">
        <f t="shared" si="10"/>
        <v>1.9426323792071321E-2</v>
      </c>
      <c r="G189" s="34" t="e">
        <f>(1+F174)*(1+G187)-1</f>
        <v>#VALUE!</v>
      </c>
      <c r="K189" s="28"/>
    </row>
    <row r="190" spans="2:11" x14ac:dyDescent="0.25">
      <c r="B190" s="47">
        <v>40462</v>
      </c>
      <c r="D190" s="30">
        <v>7520.6000979999999</v>
      </c>
      <c r="E190" s="29">
        <f t="shared" si="12"/>
        <v>5.6402524115974906E-3</v>
      </c>
      <c r="F190" s="34">
        <f t="shared" si="10"/>
        <v>5.6402524115974906E-3</v>
      </c>
      <c r="G190" s="34" t="e">
        <f t="shared" ref="G190:G196" si="13">(1+F175)*(1+G189)-1</f>
        <v>#VALUE!</v>
      </c>
      <c r="K190" s="28"/>
    </row>
    <row r="191" spans="2:11" x14ac:dyDescent="0.25">
      <c r="B191" s="47">
        <v>40469</v>
      </c>
      <c r="D191" s="30">
        <v>7522.9101559999999</v>
      </c>
      <c r="E191" s="29">
        <f t="shared" si="12"/>
        <v>3.0716405205666319E-4</v>
      </c>
      <c r="F191" s="34">
        <f t="shared" si="10"/>
        <v>3.0716405205666319E-4</v>
      </c>
      <c r="G191" s="34" t="e">
        <f t="shared" si="13"/>
        <v>#VALUE!</v>
      </c>
      <c r="K191" s="28"/>
    </row>
    <row r="192" spans="2:11" x14ac:dyDescent="0.25">
      <c r="B192" s="47">
        <v>40476</v>
      </c>
      <c r="D192" s="30">
        <v>7513.3500979999999</v>
      </c>
      <c r="E192" s="29">
        <f t="shared" si="12"/>
        <v>-1.2707925259981545E-3</v>
      </c>
      <c r="F192" s="34">
        <f t="shared" si="10"/>
        <v>-1.2707925259981545E-3</v>
      </c>
      <c r="G192" s="34" t="e">
        <f t="shared" si="13"/>
        <v>#VALUE!</v>
      </c>
      <c r="K192" s="28"/>
    </row>
    <row r="193" spans="2:11" x14ac:dyDescent="0.25">
      <c r="B193" s="47">
        <v>40483</v>
      </c>
      <c r="D193" s="30">
        <v>7800.6601559999999</v>
      </c>
      <c r="E193" s="29">
        <f t="shared" si="12"/>
        <v>3.8239940140215145E-2</v>
      </c>
      <c r="F193" s="34">
        <f t="shared" si="10"/>
        <v>3.8239940140215145E-2</v>
      </c>
      <c r="G193" s="34" t="e">
        <f t="shared" si="13"/>
        <v>#VALUE!</v>
      </c>
      <c r="K193" s="28"/>
    </row>
    <row r="194" spans="2:11" x14ac:dyDescent="0.25">
      <c r="B194" s="47">
        <v>40490</v>
      </c>
      <c r="D194" s="30">
        <v>7623.2402339999999</v>
      </c>
      <c r="E194" s="29">
        <f t="shared" si="12"/>
        <v>-2.2744218880441092E-2</v>
      </c>
      <c r="F194" s="34">
        <f t="shared" si="10"/>
        <v>-2.2744218880441092E-2</v>
      </c>
      <c r="G194" s="34" t="e">
        <f t="shared" si="13"/>
        <v>#VALUE!</v>
      </c>
      <c r="K194" s="28"/>
    </row>
    <row r="195" spans="2:11" x14ac:dyDescent="0.25">
      <c r="B195" s="47">
        <v>40497</v>
      </c>
      <c r="D195" s="30">
        <v>7641.080078</v>
      </c>
      <c r="E195" s="29">
        <f t="shared" si="12"/>
        <v>2.3401917626095781E-3</v>
      </c>
      <c r="F195" s="34">
        <f t="shared" si="10"/>
        <v>2.3401917626095781E-3</v>
      </c>
      <c r="G195" s="34" t="e">
        <f t="shared" si="13"/>
        <v>#VALUE!</v>
      </c>
      <c r="K195" s="28"/>
    </row>
    <row r="196" spans="2:11" x14ac:dyDescent="0.25">
      <c r="B196" s="47">
        <v>40504</v>
      </c>
      <c r="D196" s="30">
        <v>7500.5400390000004</v>
      </c>
      <c r="E196" s="29">
        <f t="shared" si="12"/>
        <v>-1.8392692860874305E-2</v>
      </c>
      <c r="F196" s="34">
        <f t="shared" si="10"/>
        <v>-1.8392692860874305E-2</v>
      </c>
      <c r="G196" s="34" t="e">
        <f t="shared" si="13"/>
        <v>#VALUE!</v>
      </c>
      <c r="K196" s="28"/>
    </row>
    <row r="197" spans="2:11" x14ac:dyDescent="0.25">
      <c r="B197" s="47">
        <v>40511</v>
      </c>
      <c r="D197" s="30">
        <v>7751.580078</v>
      </c>
      <c r="E197" s="29">
        <f t="shared" si="12"/>
        <v>3.346959521510251E-2</v>
      </c>
      <c r="F197" s="34">
        <f t="shared" si="10"/>
        <v>3.346959521510251E-2</v>
      </c>
      <c r="G197" s="34"/>
      <c r="K197" s="28"/>
    </row>
    <row r="198" spans="2:11" x14ac:dyDescent="0.25">
      <c r="B198" s="47">
        <v>40518</v>
      </c>
      <c r="D198" s="30">
        <v>7823.2998049999997</v>
      </c>
      <c r="E198" s="29">
        <f t="shared" si="12"/>
        <v>9.2522719598226999E-3</v>
      </c>
      <c r="F198" s="34">
        <f t="shared" si="10"/>
        <v>9.2522719598226999E-3</v>
      </c>
      <c r="G198" s="34" t="e">
        <f>(1+F183)*(1+G196)-1</f>
        <v>#VALUE!</v>
      </c>
      <c r="K198" s="28"/>
    </row>
    <row r="199" spans="2:11" x14ac:dyDescent="0.25">
      <c r="B199" s="47">
        <v>40525</v>
      </c>
      <c r="D199" s="30">
        <v>7835.3100590000004</v>
      </c>
      <c r="E199" s="29">
        <f t="shared" si="12"/>
        <v>1.5351903032432279E-3</v>
      </c>
      <c r="F199" s="34">
        <f t="shared" si="10"/>
        <v>1.5351903032432279E-3</v>
      </c>
      <c r="G199" s="34" t="e">
        <f t="shared" ref="G199:G230" si="14">(1+F184)*(1+G198)-1</f>
        <v>#VALUE!</v>
      </c>
      <c r="K199" s="28"/>
    </row>
    <row r="200" spans="2:11" x14ac:dyDescent="0.25">
      <c r="B200" s="47">
        <v>40532</v>
      </c>
      <c r="D200" s="30">
        <v>7925.3598629999997</v>
      </c>
      <c r="E200" s="29">
        <f t="shared" si="12"/>
        <v>1.1492819470055871E-2</v>
      </c>
      <c r="F200" s="34">
        <f t="shared" si="10"/>
        <v>1.1492819470055871E-2</v>
      </c>
      <c r="G200" s="34" t="e">
        <f t="shared" si="14"/>
        <v>#VALUE!</v>
      </c>
      <c r="K200" s="28"/>
    </row>
    <row r="201" spans="2:11" x14ac:dyDescent="0.25">
      <c r="B201" s="47">
        <v>40539</v>
      </c>
      <c r="D201" s="30">
        <v>7964.0200199999999</v>
      </c>
      <c r="E201" s="29">
        <f t="shared" si="12"/>
        <v>4.8780317447145727E-3</v>
      </c>
      <c r="F201" s="34">
        <f t="shared" si="10"/>
        <v>4.8780317447145727E-3</v>
      </c>
      <c r="G201" s="34" t="e">
        <f t="shared" si="14"/>
        <v>#VALUE!</v>
      </c>
      <c r="K201" s="28"/>
    </row>
    <row r="202" spans="2:11" x14ac:dyDescent="0.25">
      <c r="B202" s="47">
        <v>40546</v>
      </c>
      <c r="D202" s="30">
        <v>7980.3198240000002</v>
      </c>
      <c r="E202" s="29">
        <f t="shared" si="12"/>
        <v>2.0466804401628735E-3</v>
      </c>
      <c r="F202" s="34">
        <f t="shared" si="10"/>
        <v>2.0466804401628735E-3</v>
      </c>
      <c r="G202" s="34" t="e">
        <f t="shared" si="14"/>
        <v>#VALUE!</v>
      </c>
      <c r="K202" s="28"/>
    </row>
    <row r="203" spans="2:11" x14ac:dyDescent="0.25">
      <c r="B203" s="47">
        <v>40553</v>
      </c>
      <c r="D203" s="30">
        <v>8174.1201170000004</v>
      </c>
      <c r="E203" s="29">
        <f t="shared" si="12"/>
        <v>2.4284777712437755E-2</v>
      </c>
      <c r="F203" s="34">
        <f t="shared" si="10"/>
        <v>2.4284777712437755E-2</v>
      </c>
      <c r="G203" s="34" t="e">
        <f t="shared" si="14"/>
        <v>#VALUE!</v>
      </c>
      <c r="K203" s="28"/>
    </row>
    <row r="204" spans="2:11" x14ac:dyDescent="0.25">
      <c r="B204" s="47">
        <v>40560</v>
      </c>
      <c r="D204" s="30">
        <v>8105.75</v>
      </c>
      <c r="E204" s="29">
        <f t="shared" si="12"/>
        <v>-8.3642173128589681E-3</v>
      </c>
      <c r="F204" s="34">
        <f t="shared" si="10"/>
        <v>-8.3642173128589681E-3</v>
      </c>
      <c r="G204" s="34" t="e">
        <f t="shared" si="14"/>
        <v>#VALUE!</v>
      </c>
      <c r="K204" s="28"/>
    </row>
    <row r="205" spans="2:11" x14ac:dyDescent="0.25">
      <c r="B205" s="47">
        <v>40567</v>
      </c>
      <c r="D205" s="30">
        <v>8062.6401370000003</v>
      </c>
      <c r="E205" s="29">
        <f t="shared" si="12"/>
        <v>-5.3184298800234009E-3</v>
      </c>
      <c r="F205" s="34">
        <f t="shared" ref="F205:F268" si="15">IF(OR(E205&gt;($I$20+$I$21*$I$19),E205&lt;($I$20-$I$21*$I$19)),"",E205)</f>
        <v>-5.3184298800234009E-3</v>
      </c>
      <c r="G205" s="34" t="e">
        <f t="shared" si="14"/>
        <v>#VALUE!</v>
      </c>
      <c r="K205" s="28"/>
    </row>
    <row r="206" spans="2:11" x14ac:dyDescent="0.25">
      <c r="B206" s="47">
        <v>40574</v>
      </c>
      <c r="D206" s="30">
        <v>8288.5</v>
      </c>
      <c r="E206" s="29">
        <f t="shared" si="12"/>
        <v>2.8013139512889085E-2</v>
      </c>
      <c r="F206" s="34">
        <f t="shared" si="15"/>
        <v>2.8013139512889085E-2</v>
      </c>
      <c r="G206" s="34" t="e">
        <f t="shared" si="14"/>
        <v>#VALUE!</v>
      </c>
      <c r="K206" s="28"/>
    </row>
    <row r="207" spans="2:11" x14ac:dyDescent="0.25">
      <c r="B207" s="47">
        <v>40581</v>
      </c>
      <c r="D207" s="30">
        <v>8374.8896480000003</v>
      </c>
      <c r="E207" s="29">
        <f t="shared" si="12"/>
        <v>1.0422832599384702E-2</v>
      </c>
      <c r="F207" s="34">
        <f t="shared" si="15"/>
        <v>1.0422832599384702E-2</v>
      </c>
      <c r="G207" s="34" t="e">
        <f t="shared" si="14"/>
        <v>#VALUE!</v>
      </c>
      <c r="K207" s="28"/>
    </row>
    <row r="208" spans="2:11" x14ac:dyDescent="0.25">
      <c r="B208" s="47">
        <v>40588</v>
      </c>
      <c r="D208" s="30">
        <v>8507.9003909999992</v>
      </c>
      <c r="E208" s="29">
        <f t="shared" si="12"/>
        <v>1.5882089029288116E-2</v>
      </c>
      <c r="F208" s="34">
        <f t="shared" si="15"/>
        <v>1.5882089029288116E-2</v>
      </c>
      <c r="G208" s="34" t="e">
        <f t="shared" si="14"/>
        <v>#VALUE!</v>
      </c>
      <c r="K208" s="28"/>
    </row>
    <row r="209" spans="2:11" x14ac:dyDescent="0.25">
      <c r="B209" s="47">
        <v>40595</v>
      </c>
      <c r="D209" s="30">
        <v>8378.0400389999995</v>
      </c>
      <c r="E209" s="29">
        <f t="shared" si="12"/>
        <v>-1.5263501690425452E-2</v>
      </c>
      <c r="F209" s="34">
        <f t="shared" si="15"/>
        <v>-1.5263501690425452E-2</v>
      </c>
      <c r="G209" s="34" t="e">
        <f t="shared" si="14"/>
        <v>#VALUE!</v>
      </c>
      <c r="K209" s="28"/>
    </row>
    <row r="210" spans="2:11" x14ac:dyDescent="0.25">
      <c r="B210" s="47">
        <v>40602</v>
      </c>
      <c r="D210" s="30">
        <v>8413.0498050000006</v>
      </c>
      <c r="E210" s="29">
        <f t="shared" si="12"/>
        <v>4.1787537224733384E-3</v>
      </c>
      <c r="F210" s="34">
        <f t="shared" si="15"/>
        <v>4.1787537224733384E-3</v>
      </c>
      <c r="G210" s="34" t="e">
        <f t="shared" si="14"/>
        <v>#VALUE!</v>
      </c>
      <c r="K210" s="28"/>
    </row>
    <row r="211" spans="2:11" x14ac:dyDescent="0.25">
      <c r="B211" s="47">
        <v>40609</v>
      </c>
      <c r="D211" s="30">
        <v>8248.5302730000003</v>
      </c>
      <c r="E211" s="29">
        <f t="shared" si="12"/>
        <v>-1.9555278503429752E-2</v>
      </c>
      <c r="F211" s="34">
        <f t="shared" si="15"/>
        <v>-1.9555278503429752E-2</v>
      </c>
      <c r="G211" s="34" t="e">
        <f t="shared" si="14"/>
        <v>#VALUE!</v>
      </c>
      <c r="K211" s="28"/>
    </row>
    <row r="212" spans="2:11" x14ac:dyDescent="0.25">
      <c r="B212" s="47">
        <v>40616</v>
      </c>
      <c r="D212" s="30">
        <v>8116.3999020000001</v>
      </c>
      <c r="E212" s="29">
        <f t="shared" si="12"/>
        <v>-1.6018656248677932E-2</v>
      </c>
      <c r="F212" s="34">
        <f t="shared" si="15"/>
        <v>-1.6018656248677932E-2</v>
      </c>
      <c r="G212" s="34" t="e">
        <f t="shared" si="14"/>
        <v>#VALUE!</v>
      </c>
      <c r="K212" s="28"/>
    </row>
    <row r="213" spans="2:11" x14ac:dyDescent="0.25">
      <c r="B213" s="47">
        <v>40623</v>
      </c>
      <c r="D213" s="30">
        <v>8321.7802730000003</v>
      </c>
      <c r="E213" s="29">
        <f t="shared" si="12"/>
        <v>2.5304368128705956E-2</v>
      </c>
      <c r="F213" s="34">
        <f t="shared" si="15"/>
        <v>2.5304368128705956E-2</v>
      </c>
      <c r="G213" s="34" t="e">
        <f t="shared" si="14"/>
        <v>#VALUE!</v>
      </c>
      <c r="K213" s="28"/>
    </row>
    <row r="214" spans="2:11" x14ac:dyDescent="0.25">
      <c r="B214" s="47">
        <v>40630</v>
      </c>
      <c r="D214" s="30">
        <v>8469.3398440000001</v>
      </c>
      <c r="E214" s="29">
        <f t="shared" si="12"/>
        <v>1.7731731211259705E-2</v>
      </c>
      <c r="F214" s="34">
        <f t="shared" si="15"/>
        <v>1.7731731211259705E-2</v>
      </c>
      <c r="G214" s="34" t="e">
        <f t="shared" si="14"/>
        <v>#VALUE!</v>
      </c>
      <c r="K214" s="28"/>
    </row>
    <row r="215" spans="2:11" x14ac:dyDescent="0.25">
      <c r="B215" s="47">
        <v>40637</v>
      </c>
      <c r="D215" s="30">
        <v>8483.9404300000006</v>
      </c>
      <c r="E215" s="29">
        <f t="shared" si="12"/>
        <v>1.7239343642991845E-3</v>
      </c>
      <c r="F215" s="34">
        <f t="shared" si="15"/>
        <v>1.7239343642991845E-3</v>
      </c>
      <c r="G215" s="34" t="e">
        <f t="shared" si="14"/>
        <v>#VALUE!</v>
      </c>
      <c r="K215" s="28"/>
    </row>
    <row r="216" spans="2:11" x14ac:dyDescent="0.25">
      <c r="B216" s="47">
        <v>40644</v>
      </c>
      <c r="D216" s="30">
        <v>8400.3095699999994</v>
      </c>
      <c r="E216" s="29">
        <f t="shared" si="12"/>
        <v>-9.8575491765918732E-3</v>
      </c>
      <c r="F216" s="34">
        <f t="shared" si="15"/>
        <v>-9.8575491765918732E-3</v>
      </c>
      <c r="G216" s="34" t="e">
        <f t="shared" si="14"/>
        <v>#VALUE!</v>
      </c>
      <c r="K216" s="28"/>
    </row>
    <row r="217" spans="2:11" x14ac:dyDescent="0.25">
      <c r="B217" s="47">
        <v>40651</v>
      </c>
      <c r="D217" s="30">
        <v>8504.3603519999997</v>
      </c>
      <c r="E217" s="29">
        <f t="shared" si="12"/>
        <v>1.2386541368855752E-2</v>
      </c>
      <c r="F217" s="34">
        <f t="shared" si="15"/>
        <v>1.2386541368855752E-2</v>
      </c>
      <c r="G217" s="34" t="e">
        <f t="shared" si="14"/>
        <v>#VALUE!</v>
      </c>
      <c r="K217" s="28"/>
    </row>
    <row r="218" spans="2:11" x14ac:dyDescent="0.25">
      <c r="B218" s="47">
        <v>40658</v>
      </c>
      <c r="D218" s="30">
        <v>8671.4101559999999</v>
      </c>
      <c r="E218" s="29">
        <f t="shared" si="12"/>
        <v>1.9642841681880796E-2</v>
      </c>
      <c r="F218" s="34">
        <f t="shared" si="15"/>
        <v>1.9642841681880796E-2</v>
      </c>
      <c r="G218" s="34" t="e">
        <f t="shared" si="14"/>
        <v>#VALUE!</v>
      </c>
      <c r="K218" s="28"/>
    </row>
    <row r="219" spans="2:11" x14ac:dyDescent="0.25">
      <c r="B219" s="47">
        <v>40665</v>
      </c>
      <c r="D219" s="30">
        <v>8425.9003909999992</v>
      </c>
      <c r="E219" s="29">
        <f t="shared" si="12"/>
        <v>-2.8312553619681546E-2</v>
      </c>
      <c r="F219" s="34">
        <f t="shared" si="15"/>
        <v>-2.8312553619681546E-2</v>
      </c>
      <c r="G219" s="34" t="e">
        <f t="shared" si="14"/>
        <v>#VALUE!</v>
      </c>
      <c r="K219" s="28"/>
    </row>
    <row r="220" spans="2:11" x14ac:dyDescent="0.25">
      <c r="B220" s="47">
        <v>40672</v>
      </c>
      <c r="D220" s="30">
        <v>8371.6699219999991</v>
      </c>
      <c r="E220" s="29">
        <f t="shared" si="12"/>
        <v>-6.4361630785387813E-3</v>
      </c>
      <c r="F220" s="34">
        <f t="shared" si="15"/>
        <v>-6.4361630785387813E-3</v>
      </c>
      <c r="G220" s="34" t="e">
        <f t="shared" si="14"/>
        <v>#VALUE!</v>
      </c>
      <c r="K220" s="28"/>
    </row>
    <row r="221" spans="2:11" x14ac:dyDescent="0.25">
      <c r="B221" s="47">
        <v>40679</v>
      </c>
      <c r="D221" s="30">
        <v>8357.5302730000003</v>
      </c>
      <c r="E221" s="29">
        <f t="shared" si="12"/>
        <v>-1.6889878759841492E-3</v>
      </c>
      <c r="F221" s="34">
        <f t="shared" si="15"/>
        <v>-1.6889878759841492E-3</v>
      </c>
      <c r="G221" s="34" t="e">
        <f t="shared" si="14"/>
        <v>#VALUE!</v>
      </c>
      <c r="K221" s="28"/>
    </row>
    <row r="222" spans="2:11" x14ac:dyDescent="0.25">
      <c r="B222" s="47">
        <v>40686</v>
      </c>
      <c r="D222" s="30">
        <v>8386.3398440000001</v>
      </c>
      <c r="E222" s="29">
        <f t="shared" si="12"/>
        <v>3.4471392934192213E-3</v>
      </c>
      <c r="F222" s="34">
        <f t="shared" si="15"/>
        <v>3.4471392934192213E-3</v>
      </c>
      <c r="G222" s="34" t="e">
        <f t="shared" si="14"/>
        <v>#VALUE!</v>
      </c>
      <c r="K222" s="28"/>
    </row>
    <row r="223" spans="2:11" x14ac:dyDescent="0.25">
      <c r="B223" s="47">
        <v>40693</v>
      </c>
      <c r="D223" s="30">
        <v>8222.1503909999992</v>
      </c>
      <c r="E223" s="29">
        <f t="shared" si="12"/>
        <v>-1.9578201701123565E-2</v>
      </c>
      <c r="F223" s="34">
        <f t="shared" si="15"/>
        <v>-1.9578201701123565E-2</v>
      </c>
      <c r="G223" s="34" t="e">
        <f t="shared" si="14"/>
        <v>#VALUE!</v>
      </c>
      <c r="K223" s="28"/>
    </row>
    <row r="224" spans="2:11" x14ac:dyDescent="0.25">
      <c r="B224" s="47">
        <v>40700</v>
      </c>
      <c r="D224" s="30">
        <v>8016.3901370000003</v>
      </c>
      <c r="E224" s="29">
        <f t="shared" si="12"/>
        <v>-2.5025114381904912E-2</v>
      </c>
      <c r="F224" s="34">
        <f t="shared" si="15"/>
        <v>-2.5025114381904912E-2</v>
      </c>
      <c r="G224" s="34" t="e">
        <f t="shared" si="14"/>
        <v>#VALUE!</v>
      </c>
      <c r="K224" s="28"/>
    </row>
    <row r="225" spans="2:11" x14ac:dyDescent="0.25">
      <c r="B225" s="47">
        <v>40707</v>
      </c>
      <c r="D225" s="30">
        <v>8000.1098629999997</v>
      </c>
      <c r="E225" s="29">
        <f t="shared" si="12"/>
        <v>-2.0308734632136227E-3</v>
      </c>
      <c r="F225" s="34">
        <f t="shared" si="15"/>
        <v>-2.0308734632136227E-3</v>
      </c>
      <c r="G225" s="34" t="e">
        <f t="shared" si="14"/>
        <v>#VALUE!</v>
      </c>
      <c r="K225" s="28"/>
    </row>
    <row r="226" spans="2:11" x14ac:dyDescent="0.25">
      <c r="B226" s="47">
        <v>40714</v>
      </c>
      <c r="D226" s="30">
        <v>7974.7202150000003</v>
      </c>
      <c r="E226" s="29">
        <f t="shared" si="12"/>
        <v>-3.1736624164906413E-3</v>
      </c>
      <c r="F226" s="34">
        <f t="shared" si="15"/>
        <v>-3.1736624164906413E-3</v>
      </c>
      <c r="G226" s="34" t="e">
        <f t="shared" si="14"/>
        <v>#VALUE!</v>
      </c>
      <c r="K226" s="28"/>
    </row>
    <row r="227" spans="2:11" x14ac:dyDescent="0.25">
      <c r="B227" s="47">
        <v>40721</v>
      </c>
      <c r="D227" s="30">
        <v>8425.4804690000001</v>
      </c>
      <c r="E227" s="29">
        <f t="shared" si="12"/>
        <v>5.6523644948965668E-2</v>
      </c>
      <c r="F227" s="34">
        <f t="shared" si="15"/>
        <v>5.6523644948965668E-2</v>
      </c>
      <c r="G227" s="34" t="e">
        <f t="shared" si="14"/>
        <v>#VALUE!</v>
      </c>
      <c r="K227" s="28"/>
    </row>
    <row r="228" spans="2:11" x14ac:dyDescent="0.25">
      <c r="B228" s="47">
        <v>40728</v>
      </c>
      <c r="D228" s="30">
        <v>8410.1904300000006</v>
      </c>
      <c r="E228" s="29">
        <f t="shared" si="12"/>
        <v>-1.8147379317128287E-3</v>
      </c>
      <c r="F228" s="34">
        <f t="shared" si="15"/>
        <v>-1.8147379317128287E-3</v>
      </c>
      <c r="G228" s="34" t="e">
        <f t="shared" si="14"/>
        <v>#VALUE!</v>
      </c>
      <c r="K228" s="28"/>
    </row>
    <row r="229" spans="2:11" x14ac:dyDescent="0.25">
      <c r="B229" s="47">
        <v>40735</v>
      </c>
      <c r="D229" s="30">
        <v>8227.0400389999995</v>
      </c>
      <c r="E229" s="29">
        <f t="shared" si="12"/>
        <v>-2.1777199044944906E-2</v>
      </c>
      <c r="F229" s="34">
        <f t="shared" si="15"/>
        <v>-2.1777199044944906E-2</v>
      </c>
      <c r="G229" s="34" t="e">
        <f t="shared" si="14"/>
        <v>#VALUE!</v>
      </c>
      <c r="K229" s="28"/>
    </row>
    <row r="230" spans="2:11" x14ac:dyDescent="0.25">
      <c r="B230" s="47">
        <v>40742</v>
      </c>
      <c r="D230" s="30">
        <v>8408.2001949999994</v>
      </c>
      <c r="E230" s="29">
        <f t="shared" si="12"/>
        <v>2.2020089259468412E-2</v>
      </c>
      <c r="F230" s="34">
        <f t="shared" si="15"/>
        <v>2.2020089259468412E-2</v>
      </c>
      <c r="G230" s="34" t="e">
        <f t="shared" si="14"/>
        <v>#VALUE!</v>
      </c>
      <c r="K230" s="28"/>
    </row>
    <row r="231" spans="2:11" x14ac:dyDescent="0.25">
      <c r="B231" s="47">
        <v>40749</v>
      </c>
      <c r="D231" s="30">
        <v>8079.4399409999996</v>
      </c>
      <c r="E231" s="29">
        <f t="shared" si="12"/>
        <v>-3.9099955564271593E-2</v>
      </c>
      <c r="F231" s="34">
        <f t="shared" si="15"/>
        <v>-3.9099955564271593E-2</v>
      </c>
      <c r="G231" s="34" t="e">
        <f t="shared" ref="G231:G247" si="16">(1+F216)*(1+G230)-1</f>
        <v>#VALUE!</v>
      </c>
      <c r="K231" s="28"/>
    </row>
    <row r="232" spans="2:11" x14ac:dyDescent="0.25">
      <c r="B232" s="47">
        <v>40756</v>
      </c>
      <c r="D232" s="30">
        <v>7419.0698240000002</v>
      </c>
      <c r="E232" s="29">
        <f t="shared" si="12"/>
        <v>-8.1734640250109347E-2</v>
      </c>
      <c r="F232" s="34" t="str">
        <f t="shared" si="15"/>
        <v/>
      </c>
      <c r="G232" s="34" t="e">
        <f t="shared" si="16"/>
        <v>#VALUE!</v>
      </c>
      <c r="K232" s="28"/>
    </row>
    <row r="233" spans="2:11" x14ac:dyDescent="0.25">
      <c r="B233" s="47">
        <v>40763</v>
      </c>
      <c r="D233" s="30">
        <v>7303.8798829999996</v>
      </c>
      <c r="E233" s="29">
        <f t="shared" si="12"/>
        <v>-1.5526197182748169E-2</v>
      </c>
      <c r="F233" s="34">
        <f t="shared" si="15"/>
        <v>-1.5526197182748169E-2</v>
      </c>
      <c r="G233" s="34" t="e">
        <f t="shared" si="16"/>
        <v>#VALUE!</v>
      </c>
      <c r="K233" s="28"/>
    </row>
    <row r="234" spans="2:11" x14ac:dyDescent="0.25">
      <c r="B234" s="47">
        <v>40770</v>
      </c>
      <c r="D234" s="30">
        <v>6970.1000979999999</v>
      </c>
      <c r="E234" s="29">
        <f t="shared" si="12"/>
        <v>-4.5698969636245312E-2</v>
      </c>
      <c r="F234" s="34">
        <f t="shared" si="15"/>
        <v>-4.5698969636245312E-2</v>
      </c>
      <c r="G234" s="34" t="e">
        <f t="shared" si="16"/>
        <v>#VALUE!</v>
      </c>
      <c r="K234" s="28"/>
    </row>
    <row r="235" spans="2:11" x14ac:dyDescent="0.25">
      <c r="B235" s="47">
        <v>40777</v>
      </c>
      <c r="D235" s="30">
        <v>7245.8198240000002</v>
      </c>
      <c r="E235" s="29">
        <f t="shared" si="12"/>
        <v>3.9557498762337051E-2</v>
      </c>
      <c r="F235" s="34">
        <f t="shared" si="15"/>
        <v>3.9557498762337051E-2</v>
      </c>
      <c r="G235" s="34" t="e">
        <f t="shared" si="16"/>
        <v>#VALUE!</v>
      </c>
      <c r="K235" s="28"/>
    </row>
    <row r="236" spans="2:11" x14ac:dyDescent="0.25">
      <c r="B236" s="47">
        <v>40784</v>
      </c>
      <c r="D236" s="30">
        <v>7250.7299800000001</v>
      </c>
      <c r="E236" s="29">
        <f t="shared" si="12"/>
        <v>6.7765361536253899E-4</v>
      </c>
      <c r="F236" s="34">
        <f t="shared" si="15"/>
        <v>6.7765361536253899E-4</v>
      </c>
      <c r="G236" s="34" t="e">
        <f t="shared" si="16"/>
        <v>#VALUE!</v>
      </c>
      <c r="K236" s="28"/>
    </row>
    <row r="237" spans="2:11" x14ac:dyDescent="0.25">
      <c r="B237" s="47">
        <v>40791</v>
      </c>
      <c r="D237" s="30">
        <v>7045.0097660000001</v>
      </c>
      <c r="E237" s="29">
        <f t="shared" si="12"/>
        <v>-2.8372345207647642E-2</v>
      </c>
      <c r="F237" s="34">
        <f t="shared" si="15"/>
        <v>-2.8372345207647642E-2</v>
      </c>
      <c r="G237" s="34" t="e">
        <f t="shared" si="16"/>
        <v>#VALUE!</v>
      </c>
      <c r="K237" s="28"/>
    </row>
    <row r="238" spans="2:11" x14ac:dyDescent="0.25">
      <c r="B238" s="47">
        <v>40798</v>
      </c>
      <c r="D238" s="30">
        <v>7348.1801759999998</v>
      </c>
      <c r="E238" s="29">
        <f t="shared" si="12"/>
        <v>4.3033355533889317E-2</v>
      </c>
      <c r="F238" s="34">
        <f t="shared" si="15"/>
        <v>4.3033355533889317E-2</v>
      </c>
      <c r="G238" s="34" t="e">
        <f t="shared" si="16"/>
        <v>#VALUE!</v>
      </c>
      <c r="K238" s="28"/>
    </row>
    <row r="239" spans="2:11" x14ac:dyDescent="0.25">
      <c r="B239" s="47">
        <v>40805</v>
      </c>
      <c r="D239" s="30">
        <v>6770.7299800000001</v>
      </c>
      <c r="E239" s="29">
        <f t="shared" si="12"/>
        <v>-7.858410955763151E-2</v>
      </c>
      <c r="F239" s="34" t="str">
        <f t="shared" si="15"/>
        <v/>
      </c>
      <c r="G239" s="34" t="e">
        <f t="shared" si="16"/>
        <v>#VALUE!</v>
      </c>
      <c r="K239" s="28"/>
    </row>
    <row r="240" spans="2:11" x14ac:dyDescent="0.25">
      <c r="B240" s="47">
        <v>40812</v>
      </c>
      <c r="D240" s="30">
        <v>6791.6499020000001</v>
      </c>
      <c r="E240" s="29">
        <f t="shared" si="12"/>
        <v>3.0897587205211963E-3</v>
      </c>
      <c r="F240" s="34">
        <f t="shared" si="15"/>
        <v>3.0897587205211963E-3</v>
      </c>
      <c r="G240" s="34" t="e">
        <f t="shared" si="16"/>
        <v>#VALUE!</v>
      </c>
      <c r="K240" s="28"/>
    </row>
    <row r="241" spans="2:11" x14ac:dyDescent="0.25">
      <c r="B241" s="47">
        <v>40819</v>
      </c>
      <c r="D241" s="30">
        <v>6925.7998049999997</v>
      </c>
      <c r="E241" s="29">
        <f t="shared" ref="E241:E304" si="17">D241/D240-1</f>
        <v>1.9752181713679873E-2</v>
      </c>
      <c r="F241" s="34">
        <f t="shared" si="15"/>
        <v>1.9752181713679873E-2</v>
      </c>
      <c r="G241" s="34" t="e">
        <f t="shared" si="16"/>
        <v>#VALUE!</v>
      </c>
      <c r="K241" s="28"/>
    </row>
    <row r="242" spans="2:11" x14ac:dyDescent="0.25">
      <c r="B242" s="47">
        <v>40826</v>
      </c>
      <c r="D242" s="30">
        <v>7350.4599609999996</v>
      </c>
      <c r="E242" s="29">
        <f t="shared" si="17"/>
        <v>6.1315684535585557E-2</v>
      </c>
      <c r="F242" s="34" t="str">
        <f t="shared" si="15"/>
        <v/>
      </c>
      <c r="G242" s="34" t="e">
        <f t="shared" si="16"/>
        <v>#VALUE!</v>
      </c>
      <c r="K242" s="28"/>
    </row>
    <row r="243" spans="2:11" x14ac:dyDescent="0.25">
      <c r="B243" s="47">
        <v>40833</v>
      </c>
      <c r="D243" s="30">
        <v>7431.1000979999999</v>
      </c>
      <c r="E243" s="29">
        <f t="shared" si="17"/>
        <v>1.0970760663667312E-2</v>
      </c>
      <c r="F243" s="34">
        <f t="shared" si="15"/>
        <v>1.0970760663667312E-2</v>
      </c>
      <c r="G243" s="34" t="e">
        <f t="shared" si="16"/>
        <v>#VALUE!</v>
      </c>
      <c r="K243" s="28"/>
    </row>
    <row r="244" spans="2:11" x14ac:dyDescent="0.25">
      <c r="B244" s="47">
        <v>40840</v>
      </c>
      <c r="D244" s="30">
        <v>7803.9399409999996</v>
      </c>
      <c r="E244" s="29">
        <f t="shared" si="17"/>
        <v>5.0172900120178054E-2</v>
      </c>
      <c r="F244" s="34">
        <f t="shared" si="15"/>
        <v>5.0172900120178054E-2</v>
      </c>
      <c r="G244" s="34" t="e">
        <f t="shared" si="16"/>
        <v>#VALUE!</v>
      </c>
      <c r="K244" s="28"/>
    </row>
    <row r="245" spans="2:11" x14ac:dyDescent="0.25">
      <c r="B245" s="47">
        <v>40847</v>
      </c>
      <c r="D245" s="30">
        <v>7552.2299800000001</v>
      </c>
      <c r="E245" s="29">
        <f t="shared" si="17"/>
        <v>-3.2254215550478138E-2</v>
      </c>
      <c r="F245" s="34">
        <f t="shared" si="15"/>
        <v>-3.2254215550478138E-2</v>
      </c>
      <c r="G245" s="34" t="e">
        <f t="shared" si="16"/>
        <v>#VALUE!</v>
      </c>
      <c r="K245" s="28"/>
    </row>
    <row r="246" spans="2:11" x14ac:dyDescent="0.25">
      <c r="B246" s="47">
        <v>40854</v>
      </c>
      <c r="D246" s="30">
        <v>7576.1801759999998</v>
      </c>
      <c r="E246" s="29">
        <f t="shared" si="17"/>
        <v>3.1712747179872824E-3</v>
      </c>
      <c r="F246" s="34">
        <f t="shared" si="15"/>
        <v>3.1712747179872824E-3</v>
      </c>
      <c r="G246" s="34" t="e">
        <f t="shared" si="16"/>
        <v>#VALUE!</v>
      </c>
      <c r="K246" s="28"/>
    </row>
    <row r="247" spans="2:11" x14ac:dyDescent="0.25">
      <c r="B247" s="47">
        <v>40861</v>
      </c>
      <c r="D247" s="30">
        <v>7282.4702150000003</v>
      </c>
      <c r="E247" s="29">
        <f t="shared" si="17"/>
        <v>-3.8767552272637396E-2</v>
      </c>
      <c r="F247" s="34">
        <f t="shared" si="15"/>
        <v>-3.8767552272637396E-2</v>
      </c>
      <c r="G247" s="34" t="e">
        <f t="shared" si="16"/>
        <v>#VALUE!</v>
      </c>
      <c r="K247" s="28"/>
    </row>
    <row r="248" spans="2:11" x14ac:dyDescent="0.25">
      <c r="B248" s="47">
        <v>40868</v>
      </c>
      <c r="D248" s="30">
        <v>6898.1801759999998</v>
      </c>
      <c r="E248" s="29">
        <f t="shared" si="17"/>
        <v>-5.2769187879198265E-2</v>
      </c>
      <c r="F248" s="34">
        <f t="shared" si="15"/>
        <v>-5.2769187879198265E-2</v>
      </c>
      <c r="G248" s="34"/>
      <c r="K248" s="28"/>
    </row>
    <row r="249" spans="2:11" x14ac:dyDescent="0.25">
      <c r="B249" s="47">
        <v>40875</v>
      </c>
      <c r="D249" s="30">
        <v>7453.5498049999997</v>
      </c>
      <c r="E249" s="29">
        <f t="shared" si="17"/>
        <v>8.0509585837179154E-2</v>
      </c>
      <c r="F249" s="34" t="str">
        <f t="shared" si="15"/>
        <v/>
      </c>
      <c r="G249" s="34" t="e">
        <f>(1+F234)*(1+G247)-1</f>
        <v>#VALUE!</v>
      </c>
      <c r="K249" s="28"/>
    </row>
    <row r="250" spans="2:11" x14ac:dyDescent="0.25">
      <c r="B250" s="47">
        <v>40882</v>
      </c>
      <c r="D250" s="30">
        <v>7502.8798829999996</v>
      </c>
      <c r="E250" s="29">
        <f t="shared" si="17"/>
        <v>6.6183334505804936E-3</v>
      </c>
      <c r="F250" s="34">
        <f t="shared" si="15"/>
        <v>6.6183334505804936E-3</v>
      </c>
      <c r="G250" s="34" t="e">
        <f>(1+F235)*(1+G249)-1</f>
        <v>#VALUE!</v>
      </c>
      <c r="K250" s="28"/>
    </row>
    <row r="251" spans="2:11" x14ac:dyDescent="0.25">
      <c r="B251" s="47">
        <v>40889</v>
      </c>
      <c r="D251" s="30">
        <v>7237.6601559999999</v>
      </c>
      <c r="E251" s="29">
        <f t="shared" si="17"/>
        <v>-3.5349056780308308E-2</v>
      </c>
      <c r="F251" s="34">
        <f t="shared" si="15"/>
        <v>-3.5349056780308308E-2</v>
      </c>
      <c r="G251" s="34" t="e">
        <f>(1+F236)*(1+G250)-1</f>
        <v>#VALUE!</v>
      </c>
      <c r="K251" s="28"/>
    </row>
    <row r="252" spans="2:11" x14ac:dyDescent="0.25">
      <c r="B252" s="47">
        <v>40896</v>
      </c>
      <c r="D252" s="30">
        <v>7518.6601559999999</v>
      </c>
      <c r="E252" s="29">
        <f t="shared" si="17"/>
        <v>3.8824702174922177E-2</v>
      </c>
      <c r="F252" s="34">
        <f t="shared" si="15"/>
        <v>3.8824702174922177E-2</v>
      </c>
      <c r="G252" s="34" t="e">
        <f>(1+F237)*(1+G251)-1</f>
        <v>#VALUE!</v>
      </c>
      <c r="K252" s="28"/>
    </row>
    <row r="253" spans="2:11" x14ac:dyDescent="0.25">
      <c r="B253" s="47">
        <v>40903</v>
      </c>
      <c r="D253" s="30">
        <v>7477.0297849999997</v>
      </c>
      <c r="E253" s="29">
        <f t="shared" si="17"/>
        <v>-5.5369401111684535E-3</v>
      </c>
      <c r="F253" s="34">
        <f t="shared" si="15"/>
        <v>-5.5369401111684535E-3</v>
      </c>
      <c r="G253" s="34"/>
      <c r="K253" s="28"/>
    </row>
    <row r="254" spans="2:11" x14ac:dyDescent="0.25">
      <c r="B254" s="47">
        <v>40910</v>
      </c>
      <c r="D254" s="30">
        <v>7557.6801759999998</v>
      </c>
      <c r="E254" s="29">
        <f t="shared" si="17"/>
        <v>1.0786420987889622E-2</v>
      </c>
      <c r="F254" s="34">
        <f t="shared" si="15"/>
        <v>1.0786420987889622E-2</v>
      </c>
      <c r="G254" s="34" t="e">
        <f>(1+F239)*(1+G252)-1</f>
        <v>#VALUE!</v>
      </c>
      <c r="K254" s="28"/>
    </row>
    <row r="255" spans="2:11" x14ac:dyDescent="0.25">
      <c r="B255" s="47">
        <v>40917</v>
      </c>
      <c r="D255" s="30">
        <v>7632.0297849999997</v>
      </c>
      <c r="E255" s="29">
        <f t="shared" si="17"/>
        <v>9.8376230891725758E-3</v>
      </c>
      <c r="F255" s="34">
        <f t="shared" si="15"/>
        <v>9.8376230891725758E-3</v>
      </c>
      <c r="G255" s="34" t="e">
        <f>(1+F240)*(1+G254)-1</f>
        <v>#VALUE!</v>
      </c>
      <c r="K255" s="28"/>
    </row>
    <row r="256" spans="2:11" x14ac:dyDescent="0.25">
      <c r="B256" s="47">
        <v>40924</v>
      </c>
      <c r="D256" s="30">
        <v>7829.3398440000001</v>
      </c>
      <c r="E256" s="29">
        <f t="shared" si="17"/>
        <v>2.5852894257277992E-2</v>
      </c>
      <c r="F256" s="34">
        <f t="shared" si="15"/>
        <v>2.5852894257277992E-2</v>
      </c>
      <c r="G256" s="34" t="e">
        <f>(1+F241)*(1+G255)-1</f>
        <v>#VALUE!</v>
      </c>
      <c r="K256" s="28"/>
    </row>
    <row r="257" spans="2:11" x14ac:dyDescent="0.25">
      <c r="B257" s="47">
        <v>40931</v>
      </c>
      <c r="D257" s="30">
        <v>7876.6098629999997</v>
      </c>
      <c r="E257" s="29">
        <f t="shared" si="17"/>
        <v>6.0375484960235593E-3</v>
      </c>
      <c r="F257" s="34">
        <f t="shared" si="15"/>
        <v>6.0375484960235593E-3</v>
      </c>
      <c r="G257" s="34" t="e">
        <f>(1+F242)*(1+G256)-1</f>
        <v>#VALUE!</v>
      </c>
      <c r="K257" s="28"/>
    </row>
    <row r="258" spans="2:11" x14ac:dyDescent="0.25">
      <c r="B258" s="47">
        <v>40938</v>
      </c>
      <c r="D258" s="30">
        <v>8060.4301759999998</v>
      </c>
      <c r="E258" s="29">
        <f t="shared" si="17"/>
        <v>2.3337491153838652E-2</v>
      </c>
      <c r="F258" s="34">
        <f t="shared" si="15"/>
        <v>2.3337491153838652E-2</v>
      </c>
      <c r="G258" s="34" t="e">
        <f>(1+F243)*(1+G257)-1</f>
        <v>#VALUE!</v>
      </c>
      <c r="K258" s="28"/>
    </row>
    <row r="259" spans="2:11" x14ac:dyDescent="0.25">
      <c r="B259" s="47">
        <v>40945</v>
      </c>
      <c r="D259" s="30">
        <v>7992.0498049999997</v>
      </c>
      <c r="E259" s="29">
        <f t="shared" si="17"/>
        <v>-8.4834642205081634E-3</v>
      </c>
      <c r="F259" s="34">
        <f t="shared" si="15"/>
        <v>-8.4834642205081634E-3</v>
      </c>
      <c r="G259" s="34" t="e">
        <f>(1+F244)*(1+G258)-1</f>
        <v>#VALUE!</v>
      </c>
      <c r="K259" s="28"/>
    </row>
    <row r="260" spans="2:11" x14ac:dyDescent="0.25">
      <c r="B260" s="47">
        <v>40952</v>
      </c>
      <c r="D260" s="30">
        <v>8114.5097660000001</v>
      </c>
      <c r="E260" s="29">
        <f t="shared" si="17"/>
        <v>1.5322722453930071E-2</v>
      </c>
      <c r="F260" s="34">
        <f t="shared" si="15"/>
        <v>1.5322722453930071E-2</v>
      </c>
      <c r="G260" s="34"/>
      <c r="K260" s="28"/>
    </row>
    <row r="261" spans="2:11" x14ac:dyDescent="0.25">
      <c r="B261" s="47">
        <v>40959</v>
      </c>
      <c r="D261" s="30">
        <v>8151.9702150000003</v>
      </c>
      <c r="E261" s="29">
        <f t="shared" si="17"/>
        <v>4.6164771600818444E-3</v>
      </c>
      <c r="F261" s="34">
        <f t="shared" si="15"/>
        <v>4.6164771600818444E-3</v>
      </c>
      <c r="G261" s="34" t="e">
        <f>(1+F246)*(1+G259)-1</f>
        <v>#VALUE!</v>
      </c>
      <c r="K261" s="28"/>
    </row>
    <row r="262" spans="2:11" x14ac:dyDescent="0.25">
      <c r="B262" s="47">
        <v>40966</v>
      </c>
      <c r="D262" s="30">
        <v>8125.169922</v>
      </c>
      <c r="E262" s="29">
        <f t="shared" si="17"/>
        <v>-3.2875847547487735E-3</v>
      </c>
      <c r="F262" s="34">
        <f t="shared" si="15"/>
        <v>-3.2875847547487735E-3</v>
      </c>
      <c r="G262" s="34" t="e">
        <f>(1+F247)*(1+G261)-1</f>
        <v>#VALUE!</v>
      </c>
      <c r="K262" s="28"/>
    </row>
    <row r="263" spans="2:11" x14ac:dyDescent="0.25">
      <c r="B263" s="47">
        <v>40973</v>
      </c>
      <c r="D263" s="30">
        <v>8102.1000979999999</v>
      </c>
      <c r="E263" s="29">
        <f t="shared" si="17"/>
        <v>-2.8393035741364203E-3</v>
      </c>
      <c r="F263" s="34">
        <f t="shared" si="15"/>
        <v>-2.8393035741364203E-3</v>
      </c>
      <c r="G263" s="34"/>
      <c r="K263" s="28"/>
    </row>
    <row r="264" spans="2:11" x14ac:dyDescent="0.25">
      <c r="B264" s="47">
        <v>40980</v>
      </c>
      <c r="D264" s="30">
        <v>8270.4003909999992</v>
      </c>
      <c r="E264" s="29">
        <f t="shared" si="17"/>
        <v>2.0772428254933972E-2</v>
      </c>
      <c r="F264" s="34">
        <f t="shared" si="15"/>
        <v>2.0772428254933972E-2</v>
      </c>
      <c r="G264" s="34" t="e">
        <f>(1+F249)*(1+G262)-1</f>
        <v>#VALUE!</v>
      </c>
      <c r="K264" s="28"/>
    </row>
    <row r="265" spans="2:11" x14ac:dyDescent="0.25">
      <c r="B265" s="47">
        <v>40987</v>
      </c>
      <c r="D265" s="30">
        <v>8180.0498049999997</v>
      </c>
      <c r="E265" s="29">
        <f t="shared" si="17"/>
        <v>-1.0924572176495895E-2</v>
      </c>
      <c r="F265" s="34">
        <f t="shared" si="15"/>
        <v>-1.0924572176495895E-2</v>
      </c>
      <c r="G265" s="34" t="e">
        <f>(1+F250)*(1+G264)-1</f>
        <v>#VALUE!</v>
      </c>
      <c r="K265" s="28"/>
    </row>
    <row r="266" spans="2:11" x14ac:dyDescent="0.25">
      <c r="B266" s="47">
        <v>40994</v>
      </c>
      <c r="D266" s="30">
        <v>8206.9296880000002</v>
      </c>
      <c r="E266" s="29">
        <f t="shared" si="17"/>
        <v>3.2860292590848328E-3</v>
      </c>
      <c r="F266" s="34">
        <f t="shared" si="15"/>
        <v>3.2860292590848328E-3</v>
      </c>
      <c r="G266" s="34" t="e">
        <f>(1+F251)*(1+G265)-1</f>
        <v>#VALUE!</v>
      </c>
      <c r="K266" s="28"/>
    </row>
    <row r="267" spans="2:11" x14ac:dyDescent="0.25">
      <c r="B267" s="47">
        <v>41001</v>
      </c>
      <c r="D267" s="30">
        <v>8081.3500979999999</v>
      </c>
      <c r="E267" s="29">
        <f t="shared" si="17"/>
        <v>-1.5301652965739487E-2</v>
      </c>
      <c r="F267" s="34">
        <f t="shared" si="15"/>
        <v>-1.5301652965739487E-2</v>
      </c>
      <c r="G267" s="34" t="e">
        <f>(1+F252)*(1+G266)-1</f>
        <v>#VALUE!</v>
      </c>
      <c r="K267" s="28"/>
    </row>
    <row r="268" spans="2:11" x14ac:dyDescent="0.25">
      <c r="B268" s="47">
        <v>41008</v>
      </c>
      <c r="D268" s="30">
        <v>7931.0898440000001</v>
      </c>
      <c r="E268" s="29">
        <f t="shared" si="17"/>
        <v>-1.8593459283144598E-2</v>
      </c>
      <c r="F268" s="34">
        <f t="shared" si="15"/>
        <v>-1.8593459283144598E-2</v>
      </c>
      <c r="G268" s="34" t="e">
        <f>(1+F253)*(1+G267)-1</f>
        <v>#VALUE!</v>
      </c>
      <c r="K268" s="28"/>
    </row>
    <row r="269" spans="2:11" x14ac:dyDescent="0.25">
      <c r="B269" s="47">
        <v>41015</v>
      </c>
      <c r="D269" s="30">
        <v>8025.4399409999996</v>
      </c>
      <c r="E269" s="29">
        <f t="shared" si="17"/>
        <v>1.1896233538619683E-2</v>
      </c>
      <c r="F269" s="34">
        <f t="shared" ref="F269:F332" si="18">IF(OR(E269&gt;($I$20+$I$21*$I$19),E269&lt;($I$20-$I$21*$I$19)),"",E269)</f>
        <v>1.1896233538619683E-2</v>
      </c>
      <c r="G269" s="34" t="e">
        <f>(1+F254)*(1+G268)-1</f>
        <v>#VALUE!</v>
      </c>
      <c r="K269" s="28"/>
    </row>
    <row r="270" spans="2:11" x14ac:dyDescent="0.25">
      <c r="B270" s="47">
        <v>41022</v>
      </c>
      <c r="D270" s="30">
        <v>8151.9101559999999</v>
      </c>
      <c r="E270" s="29">
        <f t="shared" si="17"/>
        <v>1.5758664438306313E-2</v>
      </c>
      <c r="F270" s="34">
        <f t="shared" si="18"/>
        <v>1.5758664438306313E-2</v>
      </c>
      <c r="G270" s="34"/>
      <c r="K270" s="28"/>
    </row>
    <row r="271" spans="2:11" x14ac:dyDescent="0.25">
      <c r="B271" s="47">
        <v>41029</v>
      </c>
      <c r="D271" s="30">
        <v>7933.2900390000004</v>
      </c>
      <c r="E271" s="29">
        <f t="shared" si="17"/>
        <v>-2.6818268702224368E-2</v>
      </c>
      <c r="F271" s="34">
        <f t="shared" si="18"/>
        <v>-2.6818268702224368E-2</v>
      </c>
      <c r="G271" s="34" t="e">
        <f>(1+F256)*(1+G269)-1</f>
        <v>#VALUE!</v>
      </c>
      <c r="K271" s="28"/>
    </row>
    <row r="272" spans="2:11" x14ac:dyDescent="0.25">
      <c r="B272" s="47">
        <v>41036</v>
      </c>
      <c r="D272" s="30">
        <v>7815.8798829999996</v>
      </c>
      <c r="E272" s="29">
        <f t="shared" si="17"/>
        <v>-1.4799680261633363E-2</v>
      </c>
      <c r="F272" s="34">
        <f t="shared" si="18"/>
        <v>-1.4799680261633363E-2</v>
      </c>
      <c r="G272" s="34" t="e">
        <f t="shared" ref="G272:G303" si="19">(1+F257)*(1+G271)-1</f>
        <v>#VALUE!</v>
      </c>
      <c r="K272" s="28"/>
    </row>
    <row r="273" spans="2:11" x14ac:dyDescent="0.25">
      <c r="B273" s="47">
        <v>41043</v>
      </c>
      <c r="D273" s="30">
        <v>7427.7402339999999</v>
      </c>
      <c r="E273" s="29">
        <f t="shared" si="17"/>
        <v>-4.9660390744262428E-2</v>
      </c>
      <c r="F273" s="34">
        <f t="shared" si="18"/>
        <v>-4.9660390744262428E-2</v>
      </c>
      <c r="G273" s="34" t="e">
        <f t="shared" si="19"/>
        <v>#VALUE!</v>
      </c>
      <c r="K273" s="28"/>
    </row>
    <row r="274" spans="2:11" x14ac:dyDescent="0.25">
      <c r="B274" s="47">
        <v>41050</v>
      </c>
      <c r="D274" s="30">
        <v>7534.330078</v>
      </c>
      <c r="E274" s="29">
        <f t="shared" si="17"/>
        <v>1.4350238516970704E-2</v>
      </c>
      <c r="F274" s="34">
        <f t="shared" si="18"/>
        <v>1.4350238516970704E-2</v>
      </c>
      <c r="G274" s="34" t="e">
        <f t="shared" si="19"/>
        <v>#VALUE!</v>
      </c>
      <c r="K274" s="28"/>
    </row>
    <row r="275" spans="2:11" x14ac:dyDescent="0.25">
      <c r="B275" s="47">
        <v>41057</v>
      </c>
      <c r="D275" s="30">
        <v>7292.2299800000001</v>
      </c>
      <c r="E275" s="29">
        <f t="shared" si="17"/>
        <v>-3.2132929602715965E-2</v>
      </c>
      <c r="F275" s="34">
        <f t="shared" si="18"/>
        <v>-3.2132929602715965E-2</v>
      </c>
      <c r="G275" s="34" t="e">
        <f t="shared" si="19"/>
        <v>#VALUE!</v>
      </c>
      <c r="K275" s="28"/>
    </row>
    <row r="276" spans="2:11" x14ac:dyDescent="0.25">
      <c r="B276" s="47">
        <v>41064</v>
      </c>
      <c r="D276" s="30">
        <v>7553.7700199999999</v>
      </c>
      <c r="E276" s="29">
        <f t="shared" si="17"/>
        <v>3.5865577569181406E-2</v>
      </c>
      <c r="F276" s="34">
        <f t="shared" si="18"/>
        <v>3.5865577569181406E-2</v>
      </c>
      <c r="G276" s="34" t="e">
        <f t="shared" si="19"/>
        <v>#VALUE!</v>
      </c>
      <c r="K276" s="28"/>
    </row>
    <row r="277" spans="2:11" x14ac:dyDescent="0.25">
      <c r="B277" s="47">
        <v>41071</v>
      </c>
      <c r="D277" s="30">
        <v>7664.2597660000001</v>
      </c>
      <c r="E277" s="29">
        <f t="shared" si="17"/>
        <v>1.4627099542011246E-2</v>
      </c>
      <c r="F277" s="34">
        <f t="shared" si="18"/>
        <v>1.4627099542011246E-2</v>
      </c>
      <c r="G277" s="34" t="e">
        <f t="shared" si="19"/>
        <v>#VALUE!</v>
      </c>
      <c r="K277" s="28"/>
    </row>
    <row r="278" spans="2:11" x14ac:dyDescent="0.25">
      <c r="B278" s="47">
        <v>41078</v>
      </c>
      <c r="D278" s="30">
        <v>7616.5898440000001</v>
      </c>
      <c r="E278" s="29">
        <f t="shared" si="17"/>
        <v>-6.2197685693630156E-3</v>
      </c>
      <c r="F278" s="34">
        <f t="shared" si="18"/>
        <v>-6.2197685693630156E-3</v>
      </c>
      <c r="G278" s="34" t="e">
        <f t="shared" si="19"/>
        <v>#VALUE!</v>
      </c>
      <c r="K278" s="28"/>
    </row>
    <row r="279" spans="2:11" x14ac:dyDescent="0.25">
      <c r="B279" s="47">
        <v>41085</v>
      </c>
      <c r="D279" s="30">
        <v>7801.8398440000001</v>
      </c>
      <c r="E279" s="29">
        <f t="shared" si="17"/>
        <v>2.432190833354797E-2</v>
      </c>
      <c r="F279" s="34">
        <f t="shared" si="18"/>
        <v>2.432190833354797E-2</v>
      </c>
      <c r="G279" s="34" t="e">
        <f t="shared" si="19"/>
        <v>#VALUE!</v>
      </c>
      <c r="K279" s="28"/>
    </row>
    <row r="280" spans="2:11" x14ac:dyDescent="0.25">
      <c r="B280" s="47">
        <v>41092</v>
      </c>
      <c r="D280" s="30">
        <v>7756.6098629999997</v>
      </c>
      <c r="E280" s="29">
        <f t="shared" si="17"/>
        <v>-5.797348049227713E-3</v>
      </c>
      <c r="F280" s="34">
        <f t="shared" si="18"/>
        <v>-5.797348049227713E-3</v>
      </c>
      <c r="G280" s="34" t="e">
        <f t="shared" si="19"/>
        <v>#VALUE!</v>
      </c>
      <c r="K280" s="28"/>
    </row>
    <row r="281" spans="2:11" x14ac:dyDescent="0.25">
      <c r="B281" s="47">
        <v>41099</v>
      </c>
      <c r="D281" s="30">
        <v>7758.2998049999997</v>
      </c>
      <c r="E281" s="29">
        <f t="shared" si="17"/>
        <v>2.1787121304894796E-4</v>
      </c>
      <c r="F281" s="34">
        <f t="shared" si="18"/>
        <v>2.1787121304894796E-4</v>
      </c>
      <c r="G281" s="34" t="e">
        <f t="shared" si="19"/>
        <v>#VALUE!</v>
      </c>
      <c r="K281" s="28"/>
    </row>
    <row r="282" spans="2:11" x14ac:dyDescent="0.25">
      <c r="B282" s="47">
        <v>41106</v>
      </c>
      <c r="D282" s="30">
        <v>7759.5898440000001</v>
      </c>
      <c r="E282" s="29">
        <f t="shared" si="17"/>
        <v>1.6627857036000115E-4</v>
      </c>
      <c r="F282" s="34">
        <f t="shared" si="18"/>
        <v>1.6627857036000115E-4</v>
      </c>
      <c r="G282" s="34" t="e">
        <f t="shared" si="19"/>
        <v>#VALUE!</v>
      </c>
      <c r="K282" s="28"/>
    </row>
    <row r="283" spans="2:11" x14ac:dyDescent="0.25">
      <c r="B283" s="47">
        <v>41113</v>
      </c>
      <c r="D283" s="30">
        <v>7912.1601559999999</v>
      </c>
      <c r="E283" s="29">
        <f t="shared" si="17"/>
        <v>1.9662161927021637E-2</v>
      </c>
      <c r="F283" s="34">
        <f t="shared" si="18"/>
        <v>1.9662161927021637E-2</v>
      </c>
      <c r="G283" s="34" t="e">
        <f t="shared" si="19"/>
        <v>#VALUE!</v>
      </c>
      <c r="K283" s="28"/>
    </row>
    <row r="284" spans="2:11" x14ac:dyDescent="0.25">
      <c r="B284" s="47">
        <v>41120</v>
      </c>
      <c r="D284" s="30">
        <v>7939.5498049999997</v>
      </c>
      <c r="E284" s="29">
        <f t="shared" si="17"/>
        <v>3.4617156958367534E-3</v>
      </c>
      <c r="F284" s="34">
        <f t="shared" si="18"/>
        <v>3.4617156958367534E-3</v>
      </c>
      <c r="G284" s="34" t="e">
        <f t="shared" si="19"/>
        <v>#VALUE!</v>
      </c>
      <c r="K284" s="28"/>
    </row>
    <row r="285" spans="2:11" x14ac:dyDescent="0.25">
      <c r="B285" s="47">
        <v>41127</v>
      </c>
      <c r="D285" s="30">
        <v>8044.7597660000001</v>
      </c>
      <c r="E285" s="29">
        <f t="shared" si="17"/>
        <v>1.3251376159104655E-2</v>
      </c>
      <c r="F285" s="34">
        <f t="shared" si="18"/>
        <v>1.3251376159104655E-2</v>
      </c>
      <c r="G285" s="34" t="e">
        <f t="shared" si="19"/>
        <v>#VALUE!</v>
      </c>
      <c r="K285" s="28"/>
    </row>
    <row r="286" spans="2:11" x14ac:dyDescent="0.25">
      <c r="B286" s="47">
        <v>41134</v>
      </c>
      <c r="D286" s="30">
        <v>8102.0698240000002</v>
      </c>
      <c r="E286" s="29">
        <f t="shared" si="17"/>
        <v>7.1238992421143177E-3</v>
      </c>
      <c r="F286" s="34">
        <f t="shared" si="18"/>
        <v>7.1238992421143177E-3</v>
      </c>
      <c r="G286" s="34" t="e">
        <f t="shared" si="19"/>
        <v>#VALUE!</v>
      </c>
      <c r="K286" s="28"/>
    </row>
    <row r="287" spans="2:11" x14ac:dyDescent="0.25">
      <c r="B287" s="47">
        <v>41141</v>
      </c>
      <c r="D287" s="30">
        <v>8047.8701170000004</v>
      </c>
      <c r="E287" s="29">
        <f t="shared" si="17"/>
        <v>-6.6896124295854342E-3</v>
      </c>
      <c r="F287" s="34">
        <f t="shared" si="18"/>
        <v>-6.6896124295854342E-3</v>
      </c>
      <c r="G287" s="34" t="e">
        <f t="shared" si="19"/>
        <v>#VALUE!</v>
      </c>
      <c r="K287" s="28"/>
    </row>
    <row r="288" spans="2:11" x14ac:dyDescent="0.25">
      <c r="B288" s="47">
        <v>41148</v>
      </c>
      <c r="D288" s="30">
        <v>8014.9301759999998</v>
      </c>
      <c r="E288" s="29">
        <f t="shared" si="17"/>
        <v>-4.0930010699874453E-3</v>
      </c>
      <c r="F288" s="34">
        <f t="shared" si="18"/>
        <v>-4.0930010699874453E-3</v>
      </c>
      <c r="G288" s="34" t="e">
        <f t="shared" si="19"/>
        <v>#VALUE!</v>
      </c>
      <c r="K288" s="28"/>
    </row>
    <row r="289" spans="2:11" x14ac:dyDescent="0.25">
      <c r="B289" s="47">
        <v>41155</v>
      </c>
      <c r="D289" s="30">
        <v>8234.5097659999992</v>
      </c>
      <c r="E289" s="29">
        <f t="shared" si="17"/>
        <v>2.7396319765518484E-2</v>
      </c>
      <c r="F289" s="34">
        <f t="shared" si="18"/>
        <v>2.7396319765518484E-2</v>
      </c>
      <c r="G289" s="34" t="e">
        <f t="shared" si="19"/>
        <v>#VALUE!</v>
      </c>
      <c r="K289" s="28"/>
    </row>
    <row r="290" spans="2:11" x14ac:dyDescent="0.25">
      <c r="B290" s="47">
        <v>41162</v>
      </c>
      <c r="D290" s="30">
        <v>8458.8701170000004</v>
      </c>
      <c r="E290" s="29">
        <f t="shared" si="17"/>
        <v>2.72463519232653E-2</v>
      </c>
      <c r="F290" s="34">
        <f t="shared" si="18"/>
        <v>2.72463519232653E-2</v>
      </c>
      <c r="G290" s="34" t="e">
        <f t="shared" si="19"/>
        <v>#VALUE!</v>
      </c>
      <c r="K290" s="28"/>
    </row>
    <row r="291" spans="2:11" x14ac:dyDescent="0.25">
      <c r="B291" s="47">
        <v>41169</v>
      </c>
      <c r="D291" s="30">
        <v>8377.5097659999992</v>
      </c>
      <c r="E291" s="29">
        <f t="shared" si="17"/>
        <v>-9.6183473530926378E-3</v>
      </c>
      <c r="F291" s="34">
        <f t="shared" si="18"/>
        <v>-9.6183473530926378E-3</v>
      </c>
      <c r="G291" s="34" t="e">
        <f t="shared" si="19"/>
        <v>#VALUE!</v>
      </c>
      <c r="K291" s="28"/>
    </row>
    <row r="292" spans="2:11" x14ac:dyDescent="0.25">
      <c r="B292" s="47">
        <v>41176</v>
      </c>
      <c r="D292" s="30">
        <v>8251</v>
      </c>
      <c r="E292" s="29">
        <f t="shared" si="17"/>
        <v>-1.5101118295730021E-2</v>
      </c>
      <c r="F292" s="34">
        <f t="shared" si="18"/>
        <v>-1.5101118295730021E-2</v>
      </c>
      <c r="G292" s="34" t="e">
        <f t="shared" si="19"/>
        <v>#VALUE!</v>
      </c>
      <c r="K292" s="28"/>
    </row>
    <row r="293" spans="2:11" x14ac:dyDescent="0.25">
      <c r="B293" s="47">
        <v>41183</v>
      </c>
      <c r="D293" s="30">
        <v>8384.0703130000002</v>
      </c>
      <c r="E293" s="29">
        <f t="shared" si="17"/>
        <v>1.6127780026663485E-2</v>
      </c>
      <c r="F293" s="34">
        <f t="shared" si="18"/>
        <v>1.6127780026663485E-2</v>
      </c>
      <c r="G293" s="34" t="e">
        <f t="shared" si="19"/>
        <v>#VALUE!</v>
      </c>
      <c r="K293" s="28"/>
    </row>
    <row r="294" spans="2:11" x14ac:dyDescent="0.25">
      <c r="B294" s="47">
        <v>41190</v>
      </c>
      <c r="D294" s="30">
        <v>8227.0800780000009</v>
      </c>
      <c r="E294" s="29">
        <f t="shared" si="17"/>
        <v>-1.8724823282621594E-2</v>
      </c>
      <c r="F294" s="34">
        <f t="shared" si="18"/>
        <v>-1.8724823282621594E-2</v>
      </c>
      <c r="G294" s="34" t="e">
        <f t="shared" si="19"/>
        <v>#VALUE!</v>
      </c>
      <c r="K294" s="28"/>
    </row>
    <row r="295" spans="2:11" x14ac:dyDescent="0.25">
      <c r="B295" s="47">
        <v>41197</v>
      </c>
      <c r="D295" s="30">
        <v>8324.1396480000003</v>
      </c>
      <c r="E295" s="29">
        <f t="shared" si="17"/>
        <v>1.1797572052269834E-2</v>
      </c>
      <c r="F295" s="34">
        <f t="shared" si="18"/>
        <v>1.1797572052269834E-2</v>
      </c>
      <c r="G295" s="34" t="e">
        <f t="shared" si="19"/>
        <v>#VALUE!</v>
      </c>
      <c r="K295" s="28"/>
    </row>
    <row r="296" spans="2:11" x14ac:dyDescent="0.25">
      <c r="B296" s="47">
        <v>41204</v>
      </c>
      <c r="D296" s="30">
        <v>8190.2001950000003</v>
      </c>
      <c r="E296" s="29">
        <f t="shared" si="17"/>
        <v>-1.6090486063887854E-2</v>
      </c>
      <c r="F296" s="34">
        <f t="shared" si="18"/>
        <v>-1.6090486063887854E-2</v>
      </c>
      <c r="G296" s="34" t="e">
        <f t="shared" si="19"/>
        <v>#VALUE!</v>
      </c>
      <c r="K296" s="28"/>
    </row>
    <row r="297" spans="2:11" x14ac:dyDescent="0.25">
      <c r="B297" s="47">
        <v>41211</v>
      </c>
      <c r="D297" s="30">
        <v>8234.9101559999999</v>
      </c>
      <c r="E297" s="29">
        <f t="shared" si="17"/>
        <v>5.4589582593225217E-3</v>
      </c>
      <c r="F297" s="34">
        <f t="shared" si="18"/>
        <v>5.4589582593225217E-3</v>
      </c>
      <c r="G297" s="34" t="e">
        <f t="shared" si="19"/>
        <v>#VALUE!</v>
      </c>
      <c r="K297" s="28"/>
    </row>
    <row r="298" spans="2:11" x14ac:dyDescent="0.25">
      <c r="B298" s="47">
        <v>41218</v>
      </c>
      <c r="D298" s="30">
        <v>8053.5600590000004</v>
      </c>
      <c r="E298" s="29">
        <f t="shared" si="17"/>
        <v>-2.2022109964110137E-2</v>
      </c>
      <c r="F298" s="34">
        <f t="shared" si="18"/>
        <v>-2.2022109964110137E-2</v>
      </c>
      <c r="G298" s="34" t="e">
        <f t="shared" si="19"/>
        <v>#VALUE!</v>
      </c>
      <c r="K298" s="28"/>
    </row>
    <row r="299" spans="2:11" x14ac:dyDescent="0.25">
      <c r="B299" s="47">
        <v>41225</v>
      </c>
      <c r="D299" s="30">
        <v>7931.5498049999997</v>
      </c>
      <c r="E299" s="29">
        <f t="shared" si="17"/>
        <v>-1.5149853369958E-2</v>
      </c>
      <c r="F299" s="34">
        <f t="shared" si="18"/>
        <v>-1.5149853369958E-2</v>
      </c>
      <c r="G299" s="34" t="e">
        <f t="shared" si="19"/>
        <v>#VALUE!</v>
      </c>
      <c r="K299" s="28"/>
    </row>
    <row r="300" spans="2:11" x14ac:dyDescent="0.25">
      <c r="B300" s="47">
        <v>41232</v>
      </c>
      <c r="D300" s="30">
        <v>8225.5097659999992</v>
      </c>
      <c r="E300" s="29">
        <f t="shared" si="17"/>
        <v>3.7062108695918194E-2</v>
      </c>
      <c r="F300" s="34">
        <f t="shared" si="18"/>
        <v>3.7062108695918194E-2</v>
      </c>
      <c r="G300" s="34" t="e">
        <f t="shared" si="19"/>
        <v>#VALUE!</v>
      </c>
      <c r="K300" s="28"/>
    </row>
    <row r="301" spans="2:11" x14ac:dyDescent="0.25">
      <c r="B301" s="47">
        <v>41239</v>
      </c>
      <c r="D301" s="30">
        <v>8260.4296880000002</v>
      </c>
      <c r="E301" s="29">
        <f t="shared" si="17"/>
        <v>4.2453201070091762E-3</v>
      </c>
      <c r="F301" s="34">
        <f t="shared" si="18"/>
        <v>4.2453201070091762E-3</v>
      </c>
      <c r="G301" s="34" t="e">
        <f t="shared" si="19"/>
        <v>#VALUE!</v>
      </c>
      <c r="K301" s="28"/>
    </row>
    <row r="302" spans="2:11" x14ac:dyDescent="0.25">
      <c r="B302" s="47">
        <v>41246</v>
      </c>
      <c r="D302" s="30">
        <v>8314.2998050000006</v>
      </c>
      <c r="E302" s="29">
        <f t="shared" si="17"/>
        <v>6.5214666832960067E-3</v>
      </c>
      <c r="F302" s="34">
        <f t="shared" si="18"/>
        <v>6.5214666832960067E-3</v>
      </c>
      <c r="G302" s="34" t="e">
        <f t="shared" si="19"/>
        <v>#VALUE!</v>
      </c>
      <c r="K302" s="28"/>
    </row>
    <row r="303" spans="2:11" x14ac:dyDescent="0.25">
      <c r="B303" s="47">
        <v>41253</v>
      </c>
      <c r="D303" s="30">
        <v>8333.75</v>
      </c>
      <c r="E303" s="29">
        <f t="shared" si="17"/>
        <v>2.3393665679822817E-3</v>
      </c>
      <c r="F303" s="34">
        <f t="shared" si="18"/>
        <v>2.3393665679822817E-3</v>
      </c>
      <c r="G303" s="34" t="e">
        <f t="shared" si="19"/>
        <v>#VALUE!</v>
      </c>
      <c r="K303" s="28"/>
    </row>
    <row r="304" spans="2:11" x14ac:dyDescent="0.25">
      <c r="B304" s="47">
        <v>41260</v>
      </c>
      <c r="D304" s="30">
        <v>8443.1503909999992</v>
      </c>
      <c r="E304" s="29">
        <f t="shared" si="17"/>
        <v>1.3127390550472295E-2</v>
      </c>
      <c r="F304" s="34">
        <f t="shared" si="18"/>
        <v>1.3127390550472295E-2</v>
      </c>
      <c r="G304" s="34" t="e">
        <f t="shared" ref="G304:G335" si="20">(1+F289)*(1+G303)-1</f>
        <v>#VALUE!</v>
      </c>
      <c r="K304" s="28"/>
    </row>
    <row r="305" spans="2:11" x14ac:dyDescent="0.25">
      <c r="B305" s="47">
        <v>41267</v>
      </c>
      <c r="D305" s="30">
        <v>8316.1601559999999</v>
      </c>
      <c r="E305" s="29">
        <f t="shared" ref="E305:E368" si="21">D305/D304-1</f>
        <v>-1.5040622175268248E-2</v>
      </c>
      <c r="F305" s="34">
        <f t="shared" si="18"/>
        <v>-1.5040622175268248E-2</v>
      </c>
      <c r="G305" s="34" t="e">
        <f t="shared" si="20"/>
        <v>#VALUE!</v>
      </c>
      <c r="K305" s="28"/>
    </row>
    <row r="306" spans="2:11" x14ac:dyDescent="0.25">
      <c r="B306" s="47">
        <v>41274</v>
      </c>
      <c r="D306" s="30">
        <v>8667.6796880000002</v>
      </c>
      <c r="E306" s="29">
        <f t="shared" si="21"/>
        <v>4.2269451935263991E-2</v>
      </c>
      <c r="F306" s="34">
        <f t="shared" si="18"/>
        <v>4.2269451935263991E-2</v>
      </c>
      <c r="G306" s="34" t="e">
        <f t="shared" si="20"/>
        <v>#VALUE!</v>
      </c>
      <c r="K306" s="28"/>
    </row>
    <row r="307" spans="2:11" x14ac:dyDescent="0.25">
      <c r="B307" s="47">
        <v>41281</v>
      </c>
      <c r="D307" s="30">
        <v>8712.4003909999992</v>
      </c>
      <c r="E307" s="29">
        <f t="shared" si="21"/>
        <v>5.1594780390780137E-3</v>
      </c>
      <c r="F307" s="34">
        <f t="shared" si="18"/>
        <v>5.1594780390780137E-3</v>
      </c>
      <c r="G307" s="34" t="e">
        <f t="shared" si="20"/>
        <v>#VALUE!</v>
      </c>
      <c r="K307" s="28"/>
    </row>
    <row r="308" spans="2:11" x14ac:dyDescent="0.25">
      <c r="B308" s="47">
        <v>41288</v>
      </c>
      <c r="D308" s="30">
        <v>8792.6298829999996</v>
      </c>
      <c r="E308" s="29">
        <f t="shared" si="21"/>
        <v>9.2086552958330348E-3</v>
      </c>
      <c r="F308" s="34">
        <f t="shared" si="18"/>
        <v>9.2086552958330348E-3</v>
      </c>
      <c r="G308" s="34" t="e">
        <f t="shared" si="20"/>
        <v>#VALUE!</v>
      </c>
      <c r="K308" s="28"/>
    </row>
    <row r="309" spans="2:11" x14ac:dyDescent="0.25">
      <c r="B309" s="47">
        <v>41295</v>
      </c>
      <c r="D309" s="30">
        <v>8904.5302730000003</v>
      </c>
      <c r="E309" s="29">
        <f t="shared" si="21"/>
        <v>1.2726612115944169E-2</v>
      </c>
      <c r="F309" s="34">
        <f t="shared" si="18"/>
        <v>1.2726612115944169E-2</v>
      </c>
      <c r="G309" s="34" t="e">
        <f t="shared" si="20"/>
        <v>#VALUE!</v>
      </c>
      <c r="K309" s="28"/>
    </row>
    <row r="310" spans="2:11" x14ac:dyDescent="0.25">
      <c r="B310" s="47">
        <v>41302</v>
      </c>
      <c r="D310" s="30">
        <v>8965.1201170000004</v>
      </c>
      <c r="E310" s="29">
        <f t="shared" si="21"/>
        <v>6.8043840766893737E-3</v>
      </c>
      <c r="F310" s="34">
        <f t="shared" si="18"/>
        <v>6.8043840766893737E-3</v>
      </c>
      <c r="G310" s="34" t="e">
        <f t="shared" si="20"/>
        <v>#VALUE!</v>
      </c>
      <c r="K310" s="28"/>
    </row>
    <row r="311" spans="2:11" x14ac:dyDescent="0.25">
      <c r="B311" s="47">
        <v>41309</v>
      </c>
      <c r="D311" s="30">
        <v>8935.2304690000001</v>
      </c>
      <c r="E311" s="29">
        <f t="shared" si="21"/>
        <v>-3.3339930318749822E-3</v>
      </c>
      <c r="F311" s="34">
        <f t="shared" si="18"/>
        <v>-3.3339930318749822E-3</v>
      </c>
      <c r="G311" s="34" t="e">
        <f t="shared" si="20"/>
        <v>#VALUE!</v>
      </c>
      <c r="K311" s="28"/>
    </row>
    <row r="312" spans="2:11" x14ac:dyDescent="0.25">
      <c r="B312" s="47">
        <v>41316</v>
      </c>
      <c r="D312" s="30">
        <v>8933.2197269999997</v>
      </c>
      <c r="E312" s="29">
        <f t="shared" si="21"/>
        <v>-2.2503526987649458E-4</v>
      </c>
      <c r="F312" s="34">
        <f t="shared" si="18"/>
        <v>-2.2503526987649458E-4</v>
      </c>
      <c r="G312" s="34" t="e">
        <f t="shared" si="20"/>
        <v>#VALUE!</v>
      </c>
      <c r="K312" s="28"/>
    </row>
    <row r="313" spans="2:11" x14ac:dyDescent="0.25">
      <c r="B313" s="47">
        <v>41323</v>
      </c>
      <c r="D313" s="30">
        <v>8894.6298829999996</v>
      </c>
      <c r="E313" s="29">
        <f t="shared" si="21"/>
        <v>-4.3198135923339098E-3</v>
      </c>
      <c r="F313" s="34">
        <f t="shared" si="18"/>
        <v>-4.3198135923339098E-3</v>
      </c>
      <c r="G313" s="34" t="e">
        <f t="shared" si="20"/>
        <v>#VALUE!</v>
      </c>
      <c r="K313" s="28"/>
    </row>
    <row r="314" spans="2:11" x14ac:dyDescent="0.25">
      <c r="B314" s="47">
        <v>41330</v>
      </c>
      <c r="D314" s="30">
        <v>8874.1904300000006</v>
      </c>
      <c r="E314" s="29">
        <f t="shared" si="21"/>
        <v>-2.2979543015122506E-3</v>
      </c>
      <c r="F314" s="34">
        <f t="shared" si="18"/>
        <v>-2.2979543015122506E-3</v>
      </c>
      <c r="G314" s="34" t="e">
        <f t="shared" si="20"/>
        <v>#VALUE!</v>
      </c>
      <c r="K314" s="28"/>
    </row>
    <row r="315" spans="2:11" x14ac:dyDescent="0.25">
      <c r="B315" s="47">
        <v>41337</v>
      </c>
      <c r="D315" s="30">
        <v>9054.4404300000006</v>
      </c>
      <c r="E315" s="29">
        <f t="shared" si="21"/>
        <v>2.0311711972130775E-2</v>
      </c>
      <c r="F315" s="34">
        <f t="shared" si="18"/>
        <v>2.0311711972130775E-2</v>
      </c>
      <c r="G315" s="34" t="e">
        <f t="shared" si="20"/>
        <v>#VALUE!</v>
      </c>
      <c r="K315" s="28"/>
    </row>
    <row r="316" spans="2:11" x14ac:dyDescent="0.25">
      <c r="B316" s="47">
        <v>41344</v>
      </c>
      <c r="D316" s="30">
        <v>9116.6201170000004</v>
      </c>
      <c r="E316" s="29">
        <f t="shared" si="21"/>
        <v>6.8673141626709455E-3</v>
      </c>
      <c r="F316" s="34">
        <f t="shared" si="18"/>
        <v>6.8673141626709455E-3</v>
      </c>
      <c r="G316" s="34" t="e">
        <f t="shared" si="20"/>
        <v>#VALUE!</v>
      </c>
      <c r="K316" s="28"/>
    </row>
    <row r="317" spans="2:11" x14ac:dyDescent="0.25">
      <c r="B317" s="47">
        <v>41351</v>
      </c>
      <c r="D317" s="30">
        <v>9065.7802730000003</v>
      </c>
      <c r="E317" s="29">
        <f t="shared" si="21"/>
        <v>-5.5766109970072364E-3</v>
      </c>
      <c r="F317" s="34">
        <f t="shared" si="18"/>
        <v>-5.5766109970072364E-3</v>
      </c>
      <c r="G317" s="34" t="e">
        <f t="shared" si="20"/>
        <v>#VALUE!</v>
      </c>
      <c r="K317" s="28"/>
    </row>
    <row r="318" spans="2:11" x14ac:dyDescent="0.25">
      <c r="B318" s="47">
        <v>41358</v>
      </c>
      <c r="D318" s="30">
        <v>9107.0400389999995</v>
      </c>
      <c r="E318" s="29">
        <f t="shared" si="21"/>
        <v>4.5511544243885815E-3</v>
      </c>
      <c r="F318" s="34">
        <f t="shared" si="18"/>
        <v>4.5511544243885815E-3</v>
      </c>
      <c r="G318" s="34" t="e">
        <f t="shared" si="20"/>
        <v>#VALUE!</v>
      </c>
      <c r="K318" s="28"/>
    </row>
    <row r="319" spans="2:11" x14ac:dyDescent="0.25">
      <c r="B319" s="47">
        <v>41365</v>
      </c>
      <c r="D319" s="30">
        <v>9000.2402340000008</v>
      </c>
      <c r="E319" s="29">
        <f t="shared" si="21"/>
        <v>-1.1727169809580218E-2</v>
      </c>
      <c r="F319" s="34">
        <f t="shared" si="18"/>
        <v>-1.1727169809580218E-2</v>
      </c>
      <c r="G319" s="34" t="e">
        <f t="shared" si="20"/>
        <v>#VALUE!</v>
      </c>
      <c r="K319" s="28"/>
    </row>
    <row r="320" spans="2:11" x14ac:dyDescent="0.25">
      <c r="B320" s="47">
        <v>41372</v>
      </c>
      <c r="D320" s="30">
        <v>9188.25</v>
      </c>
      <c r="E320" s="29">
        <f t="shared" si="21"/>
        <v>2.0889416405770911E-2</v>
      </c>
      <c r="F320" s="34">
        <f t="shared" si="18"/>
        <v>2.0889416405770911E-2</v>
      </c>
      <c r="G320" s="34" t="e">
        <f t="shared" si="20"/>
        <v>#VALUE!</v>
      </c>
      <c r="K320" s="28"/>
    </row>
    <row r="321" spans="2:11" x14ac:dyDescent="0.25">
      <c r="B321" s="47">
        <v>41379</v>
      </c>
      <c r="D321" s="30">
        <v>8994.1201170000004</v>
      </c>
      <c r="E321" s="29">
        <f t="shared" si="21"/>
        <v>-2.1128058444208619E-2</v>
      </c>
      <c r="F321" s="34">
        <f t="shared" si="18"/>
        <v>-2.1128058444208619E-2</v>
      </c>
      <c r="G321" s="34" t="e">
        <f t="shared" si="20"/>
        <v>#VALUE!</v>
      </c>
      <c r="K321" s="28"/>
    </row>
    <row r="322" spans="2:11" x14ac:dyDescent="0.25">
      <c r="B322" s="47">
        <v>41386</v>
      </c>
      <c r="D322" s="30">
        <v>9169.9003909999992</v>
      </c>
      <c r="E322" s="29">
        <f t="shared" si="21"/>
        <v>1.954390998934441E-2</v>
      </c>
      <c r="F322" s="34">
        <f t="shared" si="18"/>
        <v>1.954390998934441E-2</v>
      </c>
      <c r="G322" s="34" t="e">
        <f t="shared" si="20"/>
        <v>#VALUE!</v>
      </c>
      <c r="K322" s="28"/>
    </row>
    <row r="323" spans="2:11" x14ac:dyDescent="0.25">
      <c r="B323" s="47">
        <v>41393</v>
      </c>
      <c r="D323" s="30">
        <v>9340.4599610000005</v>
      </c>
      <c r="E323" s="29">
        <f t="shared" si="21"/>
        <v>1.8599937047015347E-2</v>
      </c>
      <c r="F323" s="34">
        <f t="shared" si="18"/>
        <v>1.8599937047015347E-2</v>
      </c>
      <c r="G323" s="34" t="e">
        <f t="shared" si="20"/>
        <v>#VALUE!</v>
      </c>
      <c r="K323" s="28"/>
    </row>
    <row r="324" spans="2:11" x14ac:dyDescent="0.25">
      <c r="B324" s="47">
        <v>41400</v>
      </c>
      <c r="D324" s="30">
        <v>9442.7597659999992</v>
      </c>
      <c r="E324" s="29">
        <f t="shared" si="21"/>
        <v>1.095233055193634E-2</v>
      </c>
      <c r="F324" s="34">
        <f t="shared" si="18"/>
        <v>1.095233055193634E-2</v>
      </c>
      <c r="G324" s="34" t="e">
        <f t="shared" si="20"/>
        <v>#VALUE!</v>
      </c>
      <c r="K324" s="28"/>
    </row>
    <row r="325" spans="2:11" x14ac:dyDescent="0.25">
      <c r="B325" s="47">
        <v>41407</v>
      </c>
      <c r="D325" s="30">
        <v>9576.4101559999999</v>
      </c>
      <c r="E325" s="29">
        <f t="shared" si="21"/>
        <v>1.4153742476985087E-2</v>
      </c>
      <c r="F325" s="34">
        <f t="shared" si="18"/>
        <v>1.4153742476985087E-2</v>
      </c>
      <c r="G325" s="34" t="e">
        <f t="shared" si="20"/>
        <v>#VALUE!</v>
      </c>
      <c r="K325" s="28"/>
    </row>
    <row r="326" spans="2:11" x14ac:dyDescent="0.25">
      <c r="B326" s="47">
        <v>41414</v>
      </c>
      <c r="D326" s="30">
        <v>9442.2304690000001</v>
      </c>
      <c r="E326" s="29">
        <f t="shared" si="21"/>
        <v>-1.4011480796478959E-2</v>
      </c>
      <c r="F326" s="34">
        <f t="shared" si="18"/>
        <v>-1.4011480796478959E-2</v>
      </c>
      <c r="G326" s="34" t="e">
        <f t="shared" si="20"/>
        <v>#VALUE!</v>
      </c>
      <c r="K326" s="28"/>
    </row>
    <row r="327" spans="2:11" x14ac:dyDescent="0.25">
      <c r="B327" s="47">
        <v>41421</v>
      </c>
      <c r="D327" s="30">
        <v>9302.2695309999999</v>
      </c>
      <c r="E327" s="29">
        <f t="shared" si="21"/>
        <v>-1.4822868225840224E-2</v>
      </c>
      <c r="F327" s="34">
        <f t="shared" si="18"/>
        <v>-1.4822868225840224E-2</v>
      </c>
      <c r="G327" s="34" t="e">
        <f t="shared" si="20"/>
        <v>#VALUE!</v>
      </c>
      <c r="K327" s="28"/>
    </row>
    <row r="328" spans="2:11" x14ac:dyDescent="0.25">
      <c r="B328" s="47">
        <v>41428</v>
      </c>
      <c r="D328" s="30">
        <v>9355.4101559999999</v>
      </c>
      <c r="E328" s="29">
        <f t="shared" si="21"/>
        <v>5.712651608611008E-3</v>
      </c>
      <c r="F328" s="34">
        <f t="shared" si="18"/>
        <v>5.712651608611008E-3</v>
      </c>
      <c r="G328" s="34" t="e">
        <f t="shared" si="20"/>
        <v>#VALUE!</v>
      </c>
      <c r="K328" s="28"/>
    </row>
    <row r="329" spans="2:11" x14ac:dyDescent="0.25">
      <c r="B329" s="47">
        <v>41435</v>
      </c>
      <c r="D329" s="30">
        <v>9263.6904300000006</v>
      </c>
      <c r="E329" s="29">
        <f t="shared" si="21"/>
        <v>-9.8039235555242854E-3</v>
      </c>
      <c r="F329" s="34">
        <f t="shared" si="18"/>
        <v>-9.8039235555242854E-3</v>
      </c>
      <c r="G329" s="34" t="e">
        <f t="shared" si="20"/>
        <v>#VALUE!</v>
      </c>
      <c r="K329" s="28"/>
    </row>
    <row r="330" spans="2:11" x14ac:dyDescent="0.25">
      <c r="B330" s="47">
        <v>41442</v>
      </c>
      <c r="D330" s="30">
        <v>9018.5400389999995</v>
      </c>
      <c r="E330" s="29">
        <f t="shared" si="21"/>
        <v>-2.6463577647855563E-2</v>
      </c>
      <c r="F330" s="34">
        <f t="shared" si="18"/>
        <v>-2.6463577647855563E-2</v>
      </c>
      <c r="G330" s="34" t="e">
        <f t="shared" si="20"/>
        <v>#VALUE!</v>
      </c>
      <c r="K330" s="28"/>
    </row>
    <row r="331" spans="2:11" x14ac:dyDescent="0.25">
      <c r="B331" s="47">
        <v>41449</v>
      </c>
      <c r="D331" s="30">
        <v>9112.6904300000006</v>
      </c>
      <c r="E331" s="29">
        <f t="shared" si="21"/>
        <v>1.0439648833719728E-2</v>
      </c>
      <c r="F331" s="34">
        <f t="shared" si="18"/>
        <v>1.0439648833719728E-2</v>
      </c>
      <c r="G331" s="34" t="e">
        <f t="shared" si="20"/>
        <v>#VALUE!</v>
      </c>
      <c r="K331" s="28"/>
    </row>
    <row r="332" spans="2:11" x14ac:dyDescent="0.25">
      <c r="B332" s="47">
        <v>41456</v>
      </c>
      <c r="D332" s="30">
        <v>9214.1699219999991</v>
      </c>
      <c r="E332" s="29">
        <f t="shared" si="21"/>
        <v>1.1136062700639604E-2</v>
      </c>
      <c r="F332" s="34">
        <f t="shared" si="18"/>
        <v>1.1136062700639604E-2</v>
      </c>
      <c r="G332" s="34" t="e">
        <f t="shared" si="20"/>
        <v>#VALUE!</v>
      </c>
      <c r="K332" s="28"/>
    </row>
    <row r="333" spans="2:11" x14ac:dyDescent="0.25">
      <c r="B333" s="47">
        <v>41463</v>
      </c>
      <c r="D333" s="30">
        <v>9498.5</v>
      </c>
      <c r="E333" s="29">
        <f t="shared" si="21"/>
        <v>3.0857915624187271E-2</v>
      </c>
      <c r="F333" s="34">
        <f t="shared" ref="F333:F396" si="22">IF(OR(E333&gt;($I$20+$I$21*$I$19),E333&lt;($I$20-$I$21*$I$19)),"",E333)</f>
        <v>3.0857915624187271E-2</v>
      </c>
      <c r="G333" s="34" t="e">
        <f t="shared" si="20"/>
        <v>#VALUE!</v>
      </c>
      <c r="K333" s="28"/>
    </row>
    <row r="334" spans="2:11" x14ac:dyDescent="0.25">
      <c r="B334" s="47">
        <v>41470</v>
      </c>
      <c r="D334" s="30">
        <v>9618.5</v>
      </c>
      <c r="E334" s="29">
        <f t="shared" si="21"/>
        <v>1.2633573722166558E-2</v>
      </c>
      <c r="F334" s="34">
        <f t="shared" si="22"/>
        <v>1.2633573722166558E-2</v>
      </c>
      <c r="G334" s="34" t="e">
        <f t="shared" si="20"/>
        <v>#VALUE!</v>
      </c>
      <c r="K334" s="28"/>
    </row>
    <row r="335" spans="2:11" x14ac:dyDescent="0.25">
      <c r="B335" s="47">
        <v>41477</v>
      </c>
      <c r="D335" s="30">
        <v>9620.1298829999996</v>
      </c>
      <c r="E335" s="29">
        <f t="shared" si="21"/>
        <v>1.6945292925085731E-4</v>
      </c>
      <c r="F335" s="34">
        <f t="shared" si="22"/>
        <v>1.6945292925085731E-4</v>
      </c>
      <c r="G335" s="34" t="e">
        <f t="shared" si="20"/>
        <v>#VALUE!</v>
      </c>
      <c r="K335" s="28"/>
    </row>
    <row r="336" spans="2:11" x14ac:dyDescent="0.25">
      <c r="B336" s="47">
        <v>41484</v>
      </c>
      <c r="D336" s="30">
        <v>9690.0703130000002</v>
      </c>
      <c r="E336" s="29">
        <f t="shared" si="21"/>
        <v>7.2702168110634346E-3</v>
      </c>
      <c r="F336" s="34">
        <f t="shared" si="22"/>
        <v>7.2702168110634346E-3</v>
      </c>
      <c r="G336" s="34" t="e">
        <f t="shared" ref="G336:G367" si="23">(1+F321)*(1+G335)-1</f>
        <v>#VALUE!</v>
      </c>
      <c r="K336" s="28"/>
    </row>
    <row r="337" spans="2:11" x14ac:dyDescent="0.25">
      <c r="B337" s="47">
        <v>41491</v>
      </c>
      <c r="D337" s="30">
        <v>9622.1103519999997</v>
      </c>
      <c r="E337" s="29">
        <f t="shared" si="21"/>
        <v>-7.0133609772498051E-3</v>
      </c>
      <c r="F337" s="34">
        <f t="shared" si="22"/>
        <v>-7.0133609772498051E-3</v>
      </c>
      <c r="G337" s="34" t="e">
        <f t="shared" si="23"/>
        <v>#VALUE!</v>
      </c>
      <c r="K337" s="28"/>
    </row>
    <row r="338" spans="2:11" x14ac:dyDescent="0.25">
      <c r="B338" s="47">
        <v>41498</v>
      </c>
      <c r="D338" s="30">
        <v>9465.5898440000001</v>
      </c>
      <c r="E338" s="29">
        <f t="shared" si="21"/>
        <v>-1.6266754617656809E-2</v>
      </c>
      <c r="F338" s="34">
        <f t="shared" si="22"/>
        <v>-1.6266754617656809E-2</v>
      </c>
      <c r="G338" s="34" t="e">
        <f t="shared" si="23"/>
        <v>#VALUE!</v>
      </c>
      <c r="K338" s="28"/>
    </row>
    <row r="339" spans="2:11" x14ac:dyDescent="0.25">
      <c r="B339" s="47">
        <v>41505</v>
      </c>
      <c r="D339" s="30">
        <v>9474.7695309999999</v>
      </c>
      <c r="E339" s="29">
        <f t="shared" si="21"/>
        <v>9.6979555963105923E-4</v>
      </c>
      <c r="F339" s="34">
        <f t="shared" si="22"/>
        <v>9.6979555963105923E-4</v>
      </c>
      <c r="G339" s="34" t="e">
        <f t="shared" si="23"/>
        <v>#VALUE!</v>
      </c>
      <c r="K339" s="28"/>
    </row>
    <row r="340" spans="2:11" x14ac:dyDescent="0.25">
      <c r="B340" s="47">
        <v>41512</v>
      </c>
      <c r="D340" s="30">
        <v>9270.6601559999999</v>
      </c>
      <c r="E340" s="29">
        <f t="shared" si="21"/>
        <v>-2.1542410539083345E-2</v>
      </c>
      <c r="F340" s="34">
        <f t="shared" si="22"/>
        <v>-2.1542410539083345E-2</v>
      </c>
      <c r="G340" s="34" t="e">
        <f t="shared" si="23"/>
        <v>#VALUE!</v>
      </c>
      <c r="K340" s="28"/>
    </row>
    <row r="341" spans="2:11" x14ac:dyDescent="0.25">
      <c r="B341" s="47">
        <v>41519</v>
      </c>
      <c r="D341" s="30">
        <v>9439.6904300000006</v>
      </c>
      <c r="E341" s="29">
        <f t="shared" si="21"/>
        <v>1.8232819578722692E-2</v>
      </c>
      <c r="F341" s="34">
        <f t="shared" si="22"/>
        <v>1.8232819578722692E-2</v>
      </c>
      <c r="G341" s="34" t="e">
        <f t="shared" si="23"/>
        <v>#VALUE!</v>
      </c>
      <c r="K341" s="28"/>
    </row>
    <row r="342" spans="2:11" x14ac:dyDescent="0.25">
      <c r="B342" s="47">
        <v>41526</v>
      </c>
      <c r="D342" s="30">
        <v>9635.0800780000009</v>
      </c>
      <c r="E342" s="29">
        <f t="shared" si="21"/>
        <v>2.0698734714756917E-2</v>
      </c>
      <c r="F342" s="34">
        <f t="shared" si="22"/>
        <v>2.0698734714756917E-2</v>
      </c>
      <c r="G342" s="34" t="e">
        <f t="shared" si="23"/>
        <v>#VALUE!</v>
      </c>
      <c r="K342" s="28"/>
    </row>
    <row r="343" spans="2:11" x14ac:dyDescent="0.25">
      <c r="B343" s="47">
        <v>41533</v>
      </c>
      <c r="D343" s="30">
        <v>9769.7304690000001</v>
      </c>
      <c r="E343" s="29">
        <f t="shared" si="21"/>
        <v>1.3975015247402967E-2</v>
      </c>
      <c r="F343" s="34">
        <f t="shared" si="22"/>
        <v>1.3975015247402967E-2</v>
      </c>
      <c r="G343" s="34" t="e">
        <f t="shared" si="23"/>
        <v>#VALUE!</v>
      </c>
      <c r="K343" s="28"/>
    </row>
    <row r="344" spans="2:11" x14ac:dyDescent="0.25">
      <c r="B344" s="47">
        <v>41540</v>
      </c>
      <c r="D344" s="30">
        <v>9684.1699219999991</v>
      </c>
      <c r="E344" s="29">
        <f t="shared" si="21"/>
        <v>-8.7577182678161281E-3</v>
      </c>
      <c r="F344" s="34">
        <f t="shared" si="22"/>
        <v>-8.7577182678161281E-3</v>
      </c>
      <c r="G344" s="34" t="e">
        <f t="shared" si="23"/>
        <v>#VALUE!</v>
      </c>
      <c r="K344" s="28"/>
    </row>
    <row r="345" spans="2:11" x14ac:dyDescent="0.25">
      <c r="B345" s="47">
        <v>41547</v>
      </c>
      <c r="D345" s="30">
        <v>9675.7099610000005</v>
      </c>
      <c r="E345" s="29">
        <f t="shared" si="21"/>
        <v>-8.7358659215386325E-4</v>
      </c>
      <c r="F345" s="34">
        <f t="shared" si="22"/>
        <v>-8.7358659215386325E-4</v>
      </c>
      <c r="G345" s="34" t="e">
        <f t="shared" si="23"/>
        <v>#VALUE!</v>
      </c>
      <c r="K345" s="28"/>
    </row>
    <row r="346" spans="2:11" x14ac:dyDescent="0.25">
      <c r="B346" s="47">
        <v>41554</v>
      </c>
      <c r="D346" s="30">
        <v>9761.7597659999992</v>
      </c>
      <c r="E346" s="29">
        <f t="shared" si="21"/>
        <v>8.8933840872493786E-3</v>
      </c>
      <c r="F346" s="34">
        <f t="shared" si="22"/>
        <v>8.8933840872493786E-3</v>
      </c>
      <c r="G346" s="34" t="e">
        <f t="shared" si="23"/>
        <v>#VALUE!</v>
      </c>
      <c r="K346" s="28"/>
    </row>
    <row r="347" spans="2:11" x14ac:dyDescent="0.25">
      <c r="B347" s="47">
        <v>41561</v>
      </c>
      <c r="D347" s="30">
        <v>9984.6298829999996</v>
      </c>
      <c r="E347" s="29">
        <f t="shared" si="21"/>
        <v>2.2830936464576013E-2</v>
      </c>
      <c r="F347" s="34">
        <f t="shared" si="22"/>
        <v>2.2830936464576013E-2</v>
      </c>
      <c r="G347" s="34" t="e">
        <f t="shared" si="23"/>
        <v>#VALUE!</v>
      </c>
      <c r="K347" s="28"/>
    </row>
    <row r="348" spans="2:11" x14ac:dyDescent="0.25">
      <c r="B348" s="47">
        <v>41568</v>
      </c>
      <c r="D348" s="30">
        <v>10053.860352</v>
      </c>
      <c r="E348" s="29">
        <f t="shared" si="21"/>
        <v>6.9337040843018283E-3</v>
      </c>
      <c r="F348" s="34">
        <f t="shared" si="22"/>
        <v>6.9337040843018283E-3</v>
      </c>
      <c r="G348" s="34" t="e">
        <f t="shared" si="23"/>
        <v>#VALUE!</v>
      </c>
      <c r="K348" s="28"/>
    </row>
    <row r="349" spans="2:11" x14ac:dyDescent="0.25">
      <c r="B349" s="47">
        <v>41575</v>
      </c>
      <c r="D349" s="30">
        <v>10018.150390999999</v>
      </c>
      <c r="E349" s="29">
        <f t="shared" si="21"/>
        <v>-3.5518656267089499E-3</v>
      </c>
      <c r="F349" s="34">
        <f t="shared" si="22"/>
        <v>-3.5518656267089499E-3</v>
      </c>
      <c r="G349" s="34" t="e">
        <f t="shared" si="23"/>
        <v>#VALUE!</v>
      </c>
      <c r="K349" s="28"/>
    </row>
    <row r="350" spans="2:11" x14ac:dyDescent="0.25">
      <c r="B350" s="47">
        <v>41582</v>
      </c>
      <c r="D350" s="30">
        <v>10032.139648</v>
      </c>
      <c r="E350" s="29">
        <f t="shared" si="21"/>
        <v>1.3963911953815966E-3</v>
      </c>
      <c r="F350" s="34">
        <f t="shared" si="22"/>
        <v>1.3963911953815966E-3</v>
      </c>
      <c r="G350" s="34" t="e">
        <f t="shared" si="23"/>
        <v>#VALUE!</v>
      </c>
      <c r="K350" s="28"/>
    </row>
    <row r="351" spans="2:11" x14ac:dyDescent="0.25">
      <c r="B351" s="47">
        <v>41589</v>
      </c>
      <c r="D351" s="30">
        <v>10189.799805000001</v>
      </c>
      <c r="E351" s="29">
        <f t="shared" si="21"/>
        <v>1.571550661492549E-2</v>
      </c>
      <c r="F351" s="34">
        <f t="shared" si="22"/>
        <v>1.571550661492549E-2</v>
      </c>
      <c r="G351" s="34" t="e">
        <f t="shared" si="23"/>
        <v>#VALUE!</v>
      </c>
      <c r="K351" s="28"/>
    </row>
    <row r="352" spans="2:11" x14ac:dyDescent="0.25">
      <c r="B352" s="47">
        <v>41596</v>
      </c>
      <c r="D352" s="30">
        <v>10205.719727</v>
      </c>
      <c r="E352" s="29">
        <f t="shared" si="21"/>
        <v>1.5623390355703481E-3</v>
      </c>
      <c r="F352" s="34">
        <f t="shared" si="22"/>
        <v>1.5623390355703481E-3</v>
      </c>
      <c r="G352" s="34" t="e">
        <f t="shared" si="23"/>
        <v>#VALUE!</v>
      </c>
      <c r="K352" s="28"/>
    </row>
    <row r="353" spans="2:11" x14ac:dyDescent="0.25">
      <c r="B353" s="47">
        <v>41603</v>
      </c>
      <c r="D353" s="30">
        <v>10183.230469</v>
      </c>
      <c r="E353" s="29">
        <f t="shared" si="21"/>
        <v>-2.2035935339770329E-3</v>
      </c>
      <c r="F353" s="34">
        <f t="shared" si="22"/>
        <v>-2.2035935339770329E-3</v>
      </c>
      <c r="G353" s="34" t="e">
        <f t="shared" si="23"/>
        <v>#VALUE!</v>
      </c>
      <c r="K353" s="28"/>
    </row>
    <row r="354" spans="2:11" x14ac:dyDescent="0.25">
      <c r="B354" s="47">
        <v>41610</v>
      </c>
      <c r="D354" s="30">
        <v>10131.209961</v>
      </c>
      <c r="E354" s="29">
        <f t="shared" si="21"/>
        <v>-5.1084484592940349E-3</v>
      </c>
      <c r="F354" s="34">
        <f t="shared" si="22"/>
        <v>-5.1084484592940349E-3</v>
      </c>
      <c r="G354" s="34" t="e">
        <f t="shared" si="23"/>
        <v>#VALUE!</v>
      </c>
      <c r="K354" s="28"/>
    </row>
    <row r="355" spans="2:11" x14ac:dyDescent="0.25">
      <c r="B355" s="47">
        <v>41617</v>
      </c>
      <c r="D355" s="30">
        <v>9954.8398440000001</v>
      </c>
      <c r="E355" s="29">
        <f t="shared" si="21"/>
        <v>-1.7408593611122014E-2</v>
      </c>
      <c r="F355" s="34">
        <f t="shared" si="22"/>
        <v>-1.7408593611122014E-2</v>
      </c>
      <c r="G355" s="34" t="e">
        <f t="shared" si="23"/>
        <v>#VALUE!</v>
      </c>
      <c r="K355" s="28"/>
    </row>
    <row r="356" spans="2:11" x14ac:dyDescent="0.25">
      <c r="B356" s="47">
        <v>41624</v>
      </c>
      <c r="D356" s="30">
        <v>10196.070313</v>
      </c>
      <c r="E356" s="29">
        <f t="shared" si="21"/>
        <v>2.4232481162958619E-2</v>
      </c>
      <c r="F356" s="34">
        <f t="shared" si="22"/>
        <v>2.4232481162958619E-2</v>
      </c>
      <c r="G356" s="34" t="e">
        <f t="shared" si="23"/>
        <v>#VALUE!</v>
      </c>
      <c r="K356" s="28"/>
    </row>
    <row r="357" spans="2:11" x14ac:dyDescent="0.25">
      <c r="B357" s="47">
        <v>41631</v>
      </c>
      <c r="D357" s="30">
        <v>10353.219727</v>
      </c>
      <c r="E357" s="29">
        <f t="shared" si="21"/>
        <v>1.5412743260472928E-2</v>
      </c>
      <c r="F357" s="34">
        <f t="shared" si="22"/>
        <v>1.5412743260472928E-2</v>
      </c>
      <c r="G357" s="34" t="e">
        <f t="shared" si="23"/>
        <v>#VALUE!</v>
      </c>
      <c r="K357" s="28"/>
    </row>
    <row r="358" spans="2:11" x14ac:dyDescent="0.25">
      <c r="B358" s="47">
        <v>41638</v>
      </c>
      <c r="D358" s="30">
        <v>10296.769531</v>
      </c>
      <c r="E358" s="29">
        <f t="shared" si="21"/>
        <v>-5.4524290499490258E-3</v>
      </c>
      <c r="F358" s="34">
        <f t="shared" si="22"/>
        <v>-5.4524290499490258E-3</v>
      </c>
      <c r="G358" s="34" t="e">
        <f t="shared" si="23"/>
        <v>#VALUE!</v>
      </c>
      <c r="K358" s="28"/>
    </row>
    <row r="359" spans="2:11" x14ac:dyDescent="0.25">
      <c r="B359" s="47">
        <v>41645</v>
      </c>
      <c r="D359" s="30">
        <v>10371.129883</v>
      </c>
      <c r="E359" s="29">
        <f t="shared" si="21"/>
        <v>7.2217166535704092E-3</v>
      </c>
      <c r="F359" s="34">
        <f t="shared" si="22"/>
        <v>7.2217166535704092E-3</v>
      </c>
      <c r="G359" s="34" t="e">
        <f t="shared" si="23"/>
        <v>#VALUE!</v>
      </c>
      <c r="K359" s="28"/>
    </row>
    <row r="360" spans="2:11" x14ac:dyDescent="0.25">
      <c r="B360" s="47">
        <v>41652</v>
      </c>
      <c r="D360" s="30">
        <v>10343.459961</v>
      </c>
      <c r="E360" s="29">
        <f t="shared" si="21"/>
        <v>-2.6679756508839469E-3</v>
      </c>
      <c r="F360" s="34">
        <f t="shared" si="22"/>
        <v>-2.6679756508839469E-3</v>
      </c>
      <c r="G360" s="34" t="e">
        <f t="shared" si="23"/>
        <v>#VALUE!</v>
      </c>
      <c r="K360" s="28"/>
    </row>
    <row r="361" spans="2:11" x14ac:dyDescent="0.25">
      <c r="B361" s="47">
        <v>41659</v>
      </c>
      <c r="D361" s="30">
        <v>10034.440430000001</v>
      </c>
      <c r="E361" s="29">
        <f t="shared" si="21"/>
        <v>-2.9875837695041874E-2</v>
      </c>
      <c r="F361" s="34">
        <f t="shared" si="22"/>
        <v>-2.9875837695041874E-2</v>
      </c>
      <c r="G361" s="34" t="e">
        <f t="shared" si="23"/>
        <v>#VALUE!</v>
      </c>
      <c r="K361" s="28"/>
    </row>
    <row r="362" spans="2:11" x14ac:dyDescent="0.25">
      <c r="B362" s="47">
        <v>41666</v>
      </c>
      <c r="D362" s="30">
        <v>9967.6503909999992</v>
      </c>
      <c r="E362" s="29">
        <f t="shared" si="21"/>
        <v>-6.6560800740137482E-3</v>
      </c>
      <c r="F362" s="34">
        <f t="shared" si="22"/>
        <v>-6.6560800740137482E-3</v>
      </c>
      <c r="G362" s="34" t="e">
        <f t="shared" si="23"/>
        <v>#VALUE!</v>
      </c>
      <c r="K362" s="28"/>
    </row>
    <row r="363" spans="2:11" x14ac:dyDescent="0.25">
      <c r="B363" s="47">
        <v>41673</v>
      </c>
      <c r="D363" s="30">
        <v>10055.339844</v>
      </c>
      <c r="E363" s="29">
        <f t="shared" si="21"/>
        <v>8.7974045597725148E-3</v>
      </c>
      <c r="F363" s="34">
        <f t="shared" si="22"/>
        <v>8.7974045597725148E-3</v>
      </c>
      <c r="G363" s="34" t="e">
        <f t="shared" si="23"/>
        <v>#VALUE!</v>
      </c>
      <c r="K363" s="28"/>
    </row>
    <row r="364" spans="2:11" x14ac:dyDescent="0.25">
      <c r="B364" s="47">
        <v>41680</v>
      </c>
      <c r="D364" s="30">
        <v>10282.530273</v>
      </c>
      <c r="E364" s="29">
        <f t="shared" si="21"/>
        <v>2.2594008012127409E-2</v>
      </c>
      <c r="F364" s="34">
        <f t="shared" si="22"/>
        <v>2.2594008012127409E-2</v>
      </c>
      <c r="G364" s="34" t="e">
        <f t="shared" si="23"/>
        <v>#VALUE!</v>
      </c>
      <c r="K364" s="28"/>
    </row>
    <row r="365" spans="2:11" x14ac:dyDescent="0.25">
      <c r="B365" s="47">
        <v>41687</v>
      </c>
      <c r="D365" s="30">
        <v>10306.900390999999</v>
      </c>
      <c r="E365" s="29">
        <f t="shared" si="21"/>
        <v>2.3700506930663945E-3</v>
      </c>
      <c r="F365" s="34">
        <f t="shared" si="22"/>
        <v>2.3700506930663945E-3</v>
      </c>
      <c r="G365" s="34" t="e">
        <f t="shared" si="23"/>
        <v>#VALUE!</v>
      </c>
      <c r="K365" s="28"/>
    </row>
    <row r="366" spans="2:11" x14ac:dyDescent="0.25">
      <c r="B366" s="47">
        <v>41694</v>
      </c>
      <c r="D366" s="30">
        <v>10425.860352</v>
      </c>
      <c r="E366" s="29">
        <f t="shared" si="21"/>
        <v>1.1541778467547559E-2</v>
      </c>
      <c r="F366" s="34">
        <f t="shared" si="22"/>
        <v>1.1541778467547559E-2</v>
      </c>
      <c r="G366" s="34" t="e">
        <f t="shared" si="23"/>
        <v>#VALUE!</v>
      </c>
      <c r="K366" s="28"/>
    </row>
    <row r="367" spans="2:11" x14ac:dyDescent="0.25">
      <c r="B367" s="47">
        <v>41701</v>
      </c>
      <c r="D367" s="30">
        <v>10511.910156</v>
      </c>
      <c r="E367" s="29">
        <f t="shared" si="21"/>
        <v>8.2534966990510661E-3</v>
      </c>
      <c r="F367" s="34">
        <f t="shared" si="22"/>
        <v>8.2534966990510661E-3</v>
      </c>
      <c r="G367" s="34" t="e">
        <f t="shared" si="23"/>
        <v>#VALUE!</v>
      </c>
      <c r="K367" s="28"/>
    </row>
    <row r="368" spans="2:11" x14ac:dyDescent="0.25">
      <c r="B368" s="47">
        <v>41708</v>
      </c>
      <c r="D368" s="30">
        <v>10285.080078000001</v>
      </c>
      <c r="E368" s="29">
        <f t="shared" si="21"/>
        <v>-2.1578388193370213E-2</v>
      </c>
      <c r="F368" s="34">
        <f t="shared" si="22"/>
        <v>-2.1578388193370213E-2</v>
      </c>
      <c r="G368" s="34" t="e">
        <f t="shared" ref="G368:G399" si="24">(1+F353)*(1+G367)-1</f>
        <v>#VALUE!</v>
      </c>
      <c r="K368" s="28"/>
    </row>
    <row r="369" spans="2:11" x14ac:dyDescent="0.25">
      <c r="B369" s="47">
        <v>41715</v>
      </c>
      <c r="D369" s="30">
        <v>10392.219727</v>
      </c>
      <c r="E369" s="29">
        <f t="shared" ref="E369:E432" si="25">D369/D368-1</f>
        <v>1.0416997066378997E-2</v>
      </c>
      <c r="F369" s="34">
        <f t="shared" si="22"/>
        <v>1.0416997066378997E-2</v>
      </c>
      <c r="G369" s="34" t="e">
        <f t="shared" si="24"/>
        <v>#VALUE!</v>
      </c>
      <c r="K369" s="28"/>
    </row>
    <row r="370" spans="2:11" x14ac:dyDescent="0.25">
      <c r="B370" s="47">
        <v>41722</v>
      </c>
      <c r="D370" s="30">
        <v>10434.870117</v>
      </c>
      <c r="E370" s="29">
        <f t="shared" si="25"/>
        <v>4.1040693057317057E-3</v>
      </c>
      <c r="F370" s="34">
        <f t="shared" si="22"/>
        <v>4.1040693057317057E-3</v>
      </c>
      <c r="G370" s="34" t="e">
        <f t="shared" si="24"/>
        <v>#VALUE!</v>
      </c>
      <c r="K370" s="28"/>
    </row>
    <row r="371" spans="2:11" x14ac:dyDescent="0.25">
      <c r="B371" s="47">
        <v>41729</v>
      </c>
      <c r="D371" s="30">
        <v>10517.049805000001</v>
      </c>
      <c r="E371" s="29">
        <f t="shared" si="25"/>
        <v>7.8754873878226217E-3</v>
      </c>
      <c r="F371" s="34">
        <f t="shared" si="22"/>
        <v>7.8754873878226217E-3</v>
      </c>
      <c r="G371" s="34" t="e">
        <f t="shared" si="24"/>
        <v>#VALUE!</v>
      </c>
      <c r="K371" s="28"/>
    </row>
    <row r="372" spans="2:11" x14ac:dyDescent="0.25">
      <c r="B372" s="47">
        <v>41736</v>
      </c>
      <c r="D372" s="30">
        <v>10280.940430000001</v>
      </c>
      <c r="E372" s="29">
        <f t="shared" si="25"/>
        <v>-2.2450152787880651E-2</v>
      </c>
      <c r="F372" s="34">
        <f t="shared" si="22"/>
        <v>-2.2450152787880651E-2</v>
      </c>
      <c r="G372" s="34" t="e">
        <f t="shared" si="24"/>
        <v>#VALUE!</v>
      </c>
      <c r="K372" s="28"/>
    </row>
    <row r="373" spans="2:11" x14ac:dyDescent="0.25">
      <c r="B373" s="47">
        <v>41743</v>
      </c>
      <c r="D373" s="30">
        <v>10532.830078000001</v>
      </c>
      <c r="E373" s="29">
        <f t="shared" si="25"/>
        <v>2.4500642690719276E-2</v>
      </c>
      <c r="F373" s="34">
        <f t="shared" si="22"/>
        <v>2.4500642690719276E-2</v>
      </c>
      <c r="G373" s="34" t="e">
        <f t="shared" si="24"/>
        <v>#VALUE!</v>
      </c>
      <c r="K373" s="28"/>
    </row>
    <row r="374" spans="2:11" x14ac:dyDescent="0.25">
      <c r="B374" s="47">
        <v>41750</v>
      </c>
      <c r="D374" s="30">
        <v>10505.009765999999</v>
      </c>
      <c r="E374" s="29">
        <f t="shared" si="25"/>
        <v>-2.6412950549833392E-3</v>
      </c>
      <c r="F374" s="34">
        <f t="shared" si="22"/>
        <v>-2.6412950549833392E-3</v>
      </c>
      <c r="G374" s="34" t="e">
        <f t="shared" si="24"/>
        <v>#VALUE!</v>
      </c>
      <c r="K374" s="28"/>
    </row>
    <row r="375" spans="2:11" x14ac:dyDescent="0.25">
      <c r="B375" s="47">
        <v>41757</v>
      </c>
      <c r="D375" s="30">
        <v>10629.990234000001</v>
      </c>
      <c r="E375" s="29">
        <f t="shared" si="25"/>
        <v>1.1897225303350689E-2</v>
      </c>
      <c r="F375" s="34">
        <f t="shared" si="22"/>
        <v>1.1897225303350689E-2</v>
      </c>
      <c r="G375" s="34" t="e">
        <f t="shared" si="24"/>
        <v>#VALUE!</v>
      </c>
      <c r="K375" s="28"/>
    </row>
    <row r="376" spans="2:11" x14ac:dyDescent="0.25">
      <c r="B376" s="47">
        <v>41764</v>
      </c>
      <c r="D376" s="30">
        <v>10606.690430000001</v>
      </c>
      <c r="E376" s="29">
        <f t="shared" si="25"/>
        <v>-2.1918932649134248E-3</v>
      </c>
      <c r="F376" s="34">
        <f t="shared" si="22"/>
        <v>-2.1918932649134248E-3</v>
      </c>
      <c r="G376" s="34" t="e">
        <f t="shared" si="24"/>
        <v>#VALUE!</v>
      </c>
      <c r="K376" s="28"/>
    </row>
    <row r="377" spans="2:11" x14ac:dyDescent="0.25">
      <c r="B377" s="47">
        <v>41771</v>
      </c>
      <c r="D377" s="30">
        <v>10603.179688</v>
      </c>
      <c r="E377" s="29">
        <f t="shared" si="25"/>
        <v>-3.3099316164353354E-4</v>
      </c>
      <c r="F377" s="34">
        <f t="shared" si="22"/>
        <v>-3.3099316164353354E-4</v>
      </c>
      <c r="G377" s="34" t="e">
        <f t="shared" si="24"/>
        <v>#VALUE!</v>
      </c>
      <c r="K377" s="28"/>
    </row>
    <row r="378" spans="2:11" x14ac:dyDescent="0.25">
      <c r="B378" s="47">
        <v>41778</v>
      </c>
      <c r="D378" s="30">
        <v>10681.870117</v>
      </c>
      <c r="E378" s="29">
        <f t="shared" si="25"/>
        <v>7.4213991760467835E-3</v>
      </c>
      <c r="F378" s="34">
        <f t="shared" si="22"/>
        <v>7.4213991760467835E-3</v>
      </c>
      <c r="G378" s="34" t="e">
        <f t="shared" si="24"/>
        <v>#VALUE!</v>
      </c>
      <c r="K378" s="28"/>
    </row>
    <row r="379" spans="2:11" x14ac:dyDescent="0.25">
      <c r="B379" s="47">
        <v>41785</v>
      </c>
      <c r="D379" s="30">
        <v>10756.309569999999</v>
      </c>
      <c r="E379" s="29">
        <f t="shared" si="25"/>
        <v>6.9687659730601759E-3</v>
      </c>
      <c r="F379" s="34">
        <f t="shared" si="22"/>
        <v>6.9687659730601759E-3</v>
      </c>
      <c r="G379" s="34" t="e">
        <f t="shared" si="24"/>
        <v>#VALUE!</v>
      </c>
      <c r="K379" s="28"/>
    </row>
    <row r="380" spans="2:11" x14ac:dyDescent="0.25">
      <c r="B380" s="47">
        <v>41792</v>
      </c>
      <c r="D380" s="30">
        <v>10904.219727</v>
      </c>
      <c r="E380" s="29">
        <f t="shared" si="25"/>
        <v>1.3751013397060419E-2</v>
      </c>
      <c r="F380" s="34">
        <f t="shared" si="22"/>
        <v>1.3751013397060419E-2</v>
      </c>
      <c r="G380" s="34" t="e">
        <f t="shared" si="24"/>
        <v>#VALUE!</v>
      </c>
      <c r="K380" s="28"/>
    </row>
    <row r="381" spans="2:11" x14ac:dyDescent="0.25">
      <c r="B381" s="47">
        <v>41799</v>
      </c>
      <c r="D381" s="30">
        <v>10856.219727</v>
      </c>
      <c r="E381" s="29">
        <f t="shared" si="25"/>
        <v>-4.4019655877941544E-3</v>
      </c>
      <c r="F381" s="34">
        <f t="shared" si="22"/>
        <v>-4.4019655877941544E-3</v>
      </c>
      <c r="G381" s="34" t="e">
        <f t="shared" si="24"/>
        <v>#VALUE!</v>
      </c>
      <c r="K381" s="28"/>
    </row>
    <row r="382" spans="2:11" x14ac:dyDescent="0.25">
      <c r="B382" s="47">
        <v>41806</v>
      </c>
      <c r="D382" s="30">
        <v>11018.110352</v>
      </c>
      <c r="E382" s="29">
        <f t="shared" si="25"/>
        <v>1.4912246534340978E-2</v>
      </c>
      <c r="F382" s="34">
        <f t="shared" si="22"/>
        <v>1.4912246534340978E-2</v>
      </c>
      <c r="G382" s="34" t="e">
        <f t="shared" si="24"/>
        <v>#VALUE!</v>
      </c>
      <c r="K382" s="28"/>
    </row>
    <row r="383" spans="2:11" x14ac:dyDescent="0.25">
      <c r="B383" s="47">
        <v>41813</v>
      </c>
      <c r="D383" s="30">
        <v>10974.429688</v>
      </c>
      <c r="E383" s="29">
        <f t="shared" si="25"/>
        <v>-3.9644424138546297E-3</v>
      </c>
      <c r="F383" s="34">
        <f t="shared" si="22"/>
        <v>-3.9644424138546297E-3</v>
      </c>
      <c r="G383" s="34" t="e">
        <f t="shared" si="24"/>
        <v>#VALUE!</v>
      </c>
      <c r="K383" s="28"/>
    </row>
    <row r="384" spans="2:11" x14ac:dyDescent="0.25">
      <c r="B384" s="47">
        <v>41820</v>
      </c>
      <c r="D384" s="30">
        <v>11104.719727</v>
      </c>
      <c r="E384" s="29">
        <f t="shared" si="25"/>
        <v>1.1872146681340956E-2</v>
      </c>
      <c r="F384" s="34">
        <f t="shared" si="22"/>
        <v>1.1872146681340956E-2</v>
      </c>
      <c r="G384" s="34" t="e">
        <f t="shared" si="24"/>
        <v>#VALUE!</v>
      </c>
      <c r="K384" s="28"/>
    </row>
    <row r="385" spans="2:11" x14ac:dyDescent="0.25">
      <c r="B385" s="47">
        <v>41827</v>
      </c>
      <c r="D385" s="30">
        <v>10936.349609000001</v>
      </c>
      <c r="E385" s="29">
        <f t="shared" si="25"/>
        <v>-1.5162032193448693E-2</v>
      </c>
      <c r="F385" s="34">
        <f t="shared" si="22"/>
        <v>-1.5162032193448693E-2</v>
      </c>
      <c r="G385" s="34" t="e">
        <f t="shared" si="24"/>
        <v>#VALUE!</v>
      </c>
      <c r="K385" s="28"/>
    </row>
    <row r="386" spans="2:11" x14ac:dyDescent="0.25">
      <c r="B386" s="47">
        <v>41834</v>
      </c>
      <c r="D386" s="30">
        <v>10985.919921999999</v>
      </c>
      <c r="E386" s="29">
        <f t="shared" si="25"/>
        <v>4.5326196374706473E-3</v>
      </c>
      <c r="F386" s="34">
        <f t="shared" si="22"/>
        <v>4.5326196374706473E-3</v>
      </c>
      <c r="G386" s="34" t="e">
        <f t="shared" si="24"/>
        <v>#VALUE!</v>
      </c>
      <c r="K386" s="28"/>
    </row>
    <row r="387" spans="2:11" x14ac:dyDescent="0.25">
      <c r="B387" s="47">
        <v>41841</v>
      </c>
      <c r="D387" s="30">
        <v>10985.809569999999</v>
      </c>
      <c r="E387" s="29">
        <f t="shared" si="25"/>
        <v>-1.0044857488789027E-5</v>
      </c>
      <c r="F387" s="34">
        <f t="shared" si="22"/>
        <v>-1.0044857488789027E-5</v>
      </c>
      <c r="G387" s="34" t="e">
        <f t="shared" si="24"/>
        <v>#VALUE!</v>
      </c>
      <c r="K387" s="28"/>
    </row>
    <row r="388" spans="2:11" x14ac:dyDescent="0.25">
      <c r="B388" s="47">
        <v>41848</v>
      </c>
      <c r="D388" s="30">
        <v>10692.169921999999</v>
      </c>
      <c r="E388" s="29">
        <f t="shared" si="25"/>
        <v>-2.6728994902830872E-2</v>
      </c>
      <c r="F388" s="34">
        <f t="shared" si="22"/>
        <v>-2.6728994902830872E-2</v>
      </c>
      <c r="G388" s="34" t="e">
        <f t="shared" si="24"/>
        <v>#VALUE!</v>
      </c>
      <c r="K388" s="28"/>
    </row>
    <row r="389" spans="2:11" x14ac:dyDescent="0.25">
      <c r="B389" s="47">
        <v>41855</v>
      </c>
      <c r="D389" s="30">
        <v>10691.099609000001</v>
      </c>
      <c r="E389" s="29">
        <f t="shared" si="25"/>
        <v>-1.0010250564729262E-4</v>
      </c>
      <c r="F389" s="34">
        <f t="shared" si="22"/>
        <v>-1.0010250564729262E-4</v>
      </c>
      <c r="G389" s="34" t="e">
        <f t="shared" si="24"/>
        <v>#VALUE!</v>
      </c>
      <c r="K389" s="28"/>
    </row>
    <row r="390" spans="2:11" x14ac:dyDescent="0.25">
      <c r="B390" s="47">
        <v>41862</v>
      </c>
      <c r="D390" s="30">
        <v>10796.040039</v>
      </c>
      <c r="E390" s="29">
        <f t="shared" si="25"/>
        <v>9.8156816265799751E-3</v>
      </c>
      <c r="F390" s="34">
        <f t="shared" si="22"/>
        <v>9.8156816265799751E-3</v>
      </c>
      <c r="G390" s="34" t="e">
        <f t="shared" si="24"/>
        <v>#VALUE!</v>
      </c>
      <c r="K390" s="28"/>
    </row>
    <row r="391" spans="2:11" x14ac:dyDescent="0.25">
      <c r="B391" s="47">
        <v>41869</v>
      </c>
      <c r="D391" s="30">
        <v>10947.330078000001</v>
      </c>
      <c r="E391" s="29">
        <f t="shared" si="25"/>
        <v>1.4013475168068723E-2</v>
      </c>
      <c r="F391" s="34">
        <f t="shared" si="22"/>
        <v>1.4013475168068723E-2</v>
      </c>
      <c r="G391" s="34" t="e">
        <f t="shared" si="24"/>
        <v>#VALUE!</v>
      </c>
      <c r="K391" s="28"/>
    </row>
    <row r="392" spans="2:11" x14ac:dyDescent="0.25">
      <c r="B392" s="47">
        <v>41876</v>
      </c>
      <c r="D392" s="30">
        <v>11046.290039</v>
      </c>
      <c r="E392" s="29">
        <f t="shared" si="25"/>
        <v>9.0396434833797112E-3</v>
      </c>
      <c r="F392" s="34">
        <f t="shared" si="22"/>
        <v>9.0396434833797112E-3</v>
      </c>
      <c r="G392" s="34" t="e">
        <f t="shared" si="24"/>
        <v>#VALUE!</v>
      </c>
      <c r="K392" s="28"/>
    </row>
    <row r="393" spans="2:11" x14ac:dyDescent="0.25">
      <c r="B393" s="47">
        <v>41883</v>
      </c>
      <c r="D393" s="30">
        <v>11073.410156</v>
      </c>
      <c r="E393" s="29">
        <f t="shared" si="25"/>
        <v>2.4551335248530481E-3</v>
      </c>
      <c r="F393" s="34">
        <f t="shared" si="22"/>
        <v>2.4551335248530481E-3</v>
      </c>
      <c r="G393" s="34" t="e">
        <f t="shared" si="24"/>
        <v>#VALUE!</v>
      </c>
      <c r="K393" s="28"/>
    </row>
    <row r="394" spans="2:11" x14ac:dyDescent="0.25">
      <c r="B394" s="47">
        <v>41890</v>
      </c>
      <c r="D394" s="30">
        <v>10911.389648</v>
      </c>
      <c r="E394" s="29">
        <f t="shared" si="25"/>
        <v>-1.4631491628819604E-2</v>
      </c>
      <c r="F394" s="34">
        <f t="shared" si="22"/>
        <v>-1.4631491628819604E-2</v>
      </c>
      <c r="G394" s="34" t="e">
        <f t="shared" si="24"/>
        <v>#VALUE!</v>
      </c>
      <c r="K394" s="28"/>
    </row>
    <row r="395" spans="2:11" x14ac:dyDescent="0.25">
      <c r="B395" s="47">
        <v>41897</v>
      </c>
      <c r="D395" s="30">
        <v>10989.570313</v>
      </c>
      <c r="E395" s="29">
        <f t="shared" si="25"/>
        <v>7.1650511549947726E-3</v>
      </c>
      <c r="F395" s="34">
        <f t="shared" si="22"/>
        <v>7.1650511549947726E-3</v>
      </c>
      <c r="G395" s="34" t="e">
        <f t="shared" si="24"/>
        <v>#VALUE!</v>
      </c>
      <c r="K395" s="28"/>
    </row>
    <row r="396" spans="2:11" x14ac:dyDescent="0.25">
      <c r="B396" s="47">
        <v>41904</v>
      </c>
      <c r="D396" s="30">
        <v>10798.879883</v>
      </c>
      <c r="E396" s="29">
        <f t="shared" si="25"/>
        <v>-1.7351945942274516E-2</v>
      </c>
      <c r="F396" s="34">
        <f t="shared" si="22"/>
        <v>-1.7351945942274516E-2</v>
      </c>
      <c r="G396" s="34" t="e">
        <f t="shared" si="24"/>
        <v>#VALUE!</v>
      </c>
      <c r="K396" s="28"/>
    </row>
    <row r="397" spans="2:11" x14ac:dyDescent="0.25">
      <c r="B397" s="47">
        <v>41911</v>
      </c>
      <c r="D397" s="30">
        <v>10635.490234000001</v>
      </c>
      <c r="E397" s="29">
        <f t="shared" si="25"/>
        <v>-1.5130240429584996E-2</v>
      </c>
      <c r="F397" s="34">
        <f t="shared" ref="F397:F460" si="26">IF(OR(E397&gt;($I$20+$I$21*$I$19),E397&lt;($I$20-$I$21*$I$19)),"",E397)</f>
        <v>-1.5130240429584996E-2</v>
      </c>
      <c r="G397" s="34" t="e">
        <f t="shared" si="24"/>
        <v>#VALUE!</v>
      </c>
      <c r="K397" s="28"/>
    </row>
    <row r="398" spans="2:11" x14ac:dyDescent="0.25">
      <c r="B398" s="47">
        <v>41918</v>
      </c>
      <c r="D398" s="30">
        <v>10293.139648</v>
      </c>
      <c r="E398" s="29">
        <f t="shared" si="25"/>
        <v>-3.2189450459515156E-2</v>
      </c>
      <c r="F398" s="34">
        <f t="shared" si="26"/>
        <v>-3.2189450459515156E-2</v>
      </c>
      <c r="G398" s="34" t="e">
        <f t="shared" si="24"/>
        <v>#VALUE!</v>
      </c>
      <c r="K398" s="28"/>
    </row>
    <row r="399" spans="2:11" x14ac:dyDescent="0.25">
      <c r="B399" s="47">
        <v>41925</v>
      </c>
      <c r="D399" s="30">
        <v>10250.540039</v>
      </c>
      <c r="E399" s="29">
        <f t="shared" si="25"/>
        <v>-4.1386409255875778E-3</v>
      </c>
      <c r="F399" s="34">
        <f t="shared" si="26"/>
        <v>-4.1386409255875778E-3</v>
      </c>
      <c r="G399" s="34" t="e">
        <f t="shared" si="24"/>
        <v>#VALUE!</v>
      </c>
      <c r="K399" s="28"/>
    </row>
    <row r="400" spans="2:11" x14ac:dyDescent="0.25">
      <c r="B400" s="47">
        <v>41932</v>
      </c>
      <c r="D400" s="30">
        <v>10582.620117</v>
      </c>
      <c r="E400" s="29">
        <f t="shared" si="25"/>
        <v>3.239634953246795E-2</v>
      </c>
      <c r="F400" s="34">
        <f t="shared" si="26"/>
        <v>3.239634953246795E-2</v>
      </c>
      <c r="G400" s="34" t="e">
        <f t="shared" ref="G400:G431" si="27">(1+F385)*(1+G399)-1</f>
        <v>#VALUE!</v>
      </c>
      <c r="K400" s="28"/>
    </row>
    <row r="401" spans="2:11" x14ac:dyDescent="0.25">
      <c r="B401" s="47">
        <v>41939</v>
      </c>
      <c r="D401" s="30">
        <v>10845</v>
      </c>
      <c r="E401" s="29">
        <f t="shared" si="25"/>
        <v>2.4793470813386786E-2</v>
      </c>
      <c r="F401" s="34">
        <f t="shared" si="26"/>
        <v>2.4793470813386786E-2</v>
      </c>
      <c r="G401" s="34" t="e">
        <f t="shared" si="27"/>
        <v>#VALUE!</v>
      </c>
      <c r="K401" s="28"/>
    </row>
    <row r="402" spans="2:11" x14ac:dyDescent="0.25">
      <c r="B402" s="47">
        <v>41946</v>
      </c>
      <c r="D402" s="30">
        <v>10864.580078000001</v>
      </c>
      <c r="E402" s="29">
        <f t="shared" si="25"/>
        <v>1.8054474873214765E-3</v>
      </c>
      <c r="F402" s="34">
        <f t="shared" si="26"/>
        <v>1.8054474873214765E-3</v>
      </c>
      <c r="G402" s="34" t="e">
        <f t="shared" si="27"/>
        <v>#VALUE!</v>
      </c>
      <c r="K402" s="28"/>
    </row>
    <row r="403" spans="2:11" x14ac:dyDescent="0.25">
      <c r="B403" s="47">
        <v>41953</v>
      </c>
      <c r="D403" s="30">
        <v>10880.629883</v>
      </c>
      <c r="E403" s="29">
        <f t="shared" si="25"/>
        <v>1.4772595797327703E-3</v>
      </c>
      <c r="F403" s="34">
        <f t="shared" si="26"/>
        <v>1.4772595797327703E-3</v>
      </c>
      <c r="G403" s="34" t="e">
        <f t="shared" si="27"/>
        <v>#VALUE!</v>
      </c>
      <c r="K403" s="28"/>
    </row>
    <row r="404" spans="2:11" x14ac:dyDescent="0.25">
      <c r="B404" s="47">
        <v>41960</v>
      </c>
      <c r="D404" s="30">
        <v>11025.740234000001</v>
      </c>
      <c r="E404" s="29">
        <f t="shared" si="25"/>
        <v>1.3336576334309846E-2</v>
      </c>
      <c r="F404" s="34">
        <f t="shared" si="26"/>
        <v>1.3336576334309846E-2</v>
      </c>
      <c r="G404" s="34" t="e">
        <f t="shared" si="27"/>
        <v>#VALUE!</v>
      </c>
      <c r="K404" s="28"/>
    </row>
    <row r="405" spans="2:11" x14ac:dyDescent="0.25">
      <c r="B405" s="47">
        <v>41967</v>
      </c>
      <c r="D405" s="30">
        <v>10955.410156</v>
      </c>
      <c r="E405" s="29">
        <f t="shared" si="25"/>
        <v>-6.3787171207901894E-3</v>
      </c>
      <c r="F405" s="34">
        <f t="shared" si="26"/>
        <v>-6.3787171207901894E-3</v>
      </c>
      <c r="G405" s="34" t="e">
        <f t="shared" si="27"/>
        <v>#VALUE!</v>
      </c>
      <c r="K405" s="28"/>
    </row>
    <row r="406" spans="2:11" x14ac:dyDescent="0.25">
      <c r="B406" s="47">
        <v>41974</v>
      </c>
      <c r="D406" s="30">
        <v>10970.259765999999</v>
      </c>
      <c r="E406" s="29">
        <f t="shared" si="25"/>
        <v>1.355459064384501E-3</v>
      </c>
      <c r="F406" s="34">
        <f t="shared" si="26"/>
        <v>1.355459064384501E-3</v>
      </c>
      <c r="G406" s="34" t="e">
        <f t="shared" si="27"/>
        <v>#VALUE!</v>
      </c>
      <c r="K406" s="28"/>
    </row>
    <row r="407" spans="2:11" x14ac:dyDescent="0.25">
      <c r="B407" s="47">
        <v>41981</v>
      </c>
      <c r="D407" s="30">
        <v>10500.509765999999</v>
      </c>
      <c r="E407" s="29">
        <f t="shared" si="25"/>
        <v>-4.2820316931408531E-2</v>
      </c>
      <c r="F407" s="34">
        <f t="shared" si="26"/>
        <v>-4.2820316931408531E-2</v>
      </c>
      <c r="G407" s="34" t="e">
        <f t="shared" si="27"/>
        <v>#VALUE!</v>
      </c>
      <c r="K407" s="28"/>
    </row>
    <row r="408" spans="2:11" x14ac:dyDescent="0.25">
      <c r="B408" s="47">
        <v>41988</v>
      </c>
      <c r="D408" s="30">
        <v>10890.240234000001</v>
      </c>
      <c r="E408" s="29">
        <f t="shared" si="25"/>
        <v>3.7115385508418308E-2</v>
      </c>
      <c r="F408" s="34">
        <f t="shared" si="26"/>
        <v>3.7115385508418308E-2</v>
      </c>
      <c r="G408" s="34" t="e">
        <f t="shared" si="27"/>
        <v>#VALUE!</v>
      </c>
      <c r="K408" s="28"/>
    </row>
    <row r="409" spans="2:11" x14ac:dyDescent="0.25">
      <c r="B409" s="47">
        <v>41995</v>
      </c>
      <c r="D409" s="30">
        <v>10985.400390999999</v>
      </c>
      <c r="E409" s="29">
        <f t="shared" si="25"/>
        <v>8.7381136646464963E-3</v>
      </c>
      <c r="F409" s="34">
        <f t="shared" si="26"/>
        <v>8.7381136646464963E-3</v>
      </c>
      <c r="G409" s="34" t="e">
        <f t="shared" si="27"/>
        <v>#VALUE!</v>
      </c>
      <c r="K409" s="28"/>
    </row>
    <row r="410" spans="2:11" x14ac:dyDescent="0.25">
      <c r="B410" s="47">
        <v>42002</v>
      </c>
      <c r="D410" s="30">
        <v>10830.919921999999</v>
      </c>
      <c r="E410" s="29">
        <f t="shared" si="25"/>
        <v>-1.4062343064578764E-2</v>
      </c>
      <c r="F410" s="34">
        <f t="shared" si="26"/>
        <v>-1.4062343064578764E-2</v>
      </c>
      <c r="G410" s="34" t="e">
        <f t="shared" si="27"/>
        <v>#VALUE!</v>
      </c>
      <c r="K410" s="28"/>
    </row>
    <row r="411" spans="2:11" x14ac:dyDescent="0.25">
      <c r="B411" s="47">
        <v>42009</v>
      </c>
      <c r="D411" s="30">
        <v>10711.410156</v>
      </c>
      <c r="E411" s="29">
        <f t="shared" si="25"/>
        <v>-1.103412885153443E-2</v>
      </c>
      <c r="F411" s="34">
        <f t="shared" si="26"/>
        <v>-1.103412885153443E-2</v>
      </c>
      <c r="G411" s="34" t="e">
        <f t="shared" si="27"/>
        <v>#VALUE!</v>
      </c>
      <c r="K411" s="28"/>
    </row>
    <row r="412" spans="2:11" x14ac:dyDescent="0.25">
      <c r="B412" s="47">
        <v>42016</v>
      </c>
      <c r="D412" s="30">
        <v>10660.320313</v>
      </c>
      <c r="E412" s="29">
        <f t="shared" si="25"/>
        <v>-4.7696654554285622E-3</v>
      </c>
      <c r="F412" s="34">
        <f t="shared" si="26"/>
        <v>-4.7696654554285622E-3</v>
      </c>
      <c r="G412" s="34" t="e">
        <f t="shared" si="27"/>
        <v>#VALUE!</v>
      </c>
    </row>
    <row r="413" spans="2:11" x14ac:dyDescent="0.25">
      <c r="B413" s="47">
        <v>42023</v>
      </c>
      <c r="D413" s="30">
        <v>10788.330078000001</v>
      </c>
      <c r="E413" s="29">
        <f t="shared" si="25"/>
        <v>1.200805991203624E-2</v>
      </c>
      <c r="F413" s="34">
        <f t="shared" si="26"/>
        <v>1.200805991203624E-2</v>
      </c>
      <c r="G413" s="34" t="e">
        <f t="shared" si="27"/>
        <v>#VALUE!</v>
      </c>
    </row>
    <row r="414" spans="2:11" x14ac:dyDescent="0.25">
      <c r="B414" s="47">
        <v>42030</v>
      </c>
      <c r="D414" s="30">
        <v>10537.219727</v>
      </c>
      <c r="E414" s="29">
        <f t="shared" si="25"/>
        <v>-2.3276109387130761E-2</v>
      </c>
      <c r="F414" s="34">
        <f t="shared" si="26"/>
        <v>-2.3276109387130761E-2</v>
      </c>
      <c r="G414" s="34" t="e">
        <f t="shared" si="27"/>
        <v>#VALUE!</v>
      </c>
    </row>
    <row r="415" spans="2:11" x14ac:dyDescent="0.25">
      <c r="B415" s="47">
        <v>42037</v>
      </c>
      <c r="D415" s="30">
        <v>10847.509765999999</v>
      </c>
      <c r="E415" s="29">
        <f t="shared" si="25"/>
        <v>2.944705026933514E-2</v>
      </c>
      <c r="F415" s="34">
        <f t="shared" si="26"/>
        <v>2.944705026933514E-2</v>
      </c>
      <c r="G415" s="34" t="e">
        <f t="shared" si="27"/>
        <v>#VALUE!</v>
      </c>
    </row>
    <row r="416" spans="2:11" x14ac:dyDescent="0.25">
      <c r="B416" s="47">
        <v>42044</v>
      </c>
      <c r="D416" s="30">
        <v>11042.690430000001</v>
      </c>
      <c r="E416" s="29">
        <f t="shared" si="25"/>
        <v>1.7993130977560279E-2</v>
      </c>
      <c r="F416" s="34">
        <f t="shared" si="26"/>
        <v>1.7993130977560279E-2</v>
      </c>
      <c r="G416" s="34" t="e">
        <f t="shared" si="27"/>
        <v>#VALUE!</v>
      </c>
    </row>
    <row r="417" spans="2:7" x14ac:dyDescent="0.25">
      <c r="B417" s="47">
        <v>42051</v>
      </c>
      <c r="D417" s="30">
        <v>11108.669921999999</v>
      </c>
      <c r="E417" s="29">
        <f t="shared" si="25"/>
        <v>5.9749471759844575E-3</v>
      </c>
      <c r="F417" s="34">
        <f t="shared" si="26"/>
        <v>5.9749471759844575E-3</v>
      </c>
      <c r="G417" s="34" t="e">
        <f t="shared" si="27"/>
        <v>#VALUE!</v>
      </c>
    </row>
    <row r="418" spans="2:7" x14ac:dyDescent="0.25">
      <c r="B418" s="47">
        <v>42058</v>
      </c>
      <c r="D418" s="30">
        <v>11062.790039</v>
      </c>
      <c r="E418" s="29">
        <f t="shared" si="25"/>
        <v>-4.1300968812780781E-3</v>
      </c>
      <c r="F418" s="34">
        <f t="shared" si="26"/>
        <v>-4.1300968812780781E-3</v>
      </c>
      <c r="G418" s="34" t="e">
        <f t="shared" si="27"/>
        <v>#VALUE!</v>
      </c>
    </row>
    <row r="419" spans="2:7" x14ac:dyDescent="0.25">
      <c r="B419" s="47">
        <v>42065</v>
      </c>
      <c r="D419" s="30">
        <v>10842.169921999999</v>
      </c>
      <c r="E419" s="29">
        <f t="shared" si="25"/>
        <v>-1.9942538565971279E-2</v>
      </c>
      <c r="F419" s="34">
        <f t="shared" si="26"/>
        <v>-1.9942538565971279E-2</v>
      </c>
      <c r="G419" s="34" t="e">
        <f t="shared" si="27"/>
        <v>#VALUE!</v>
      </c>
    </row>
    <row r="420" spans="2:7" x14ac:dyDescent="0.25">
      <c r="B420" s="47">
        <v>42072</v>
      </c>
      <c r="D420" s="30">
        <v>10751.019531</v>
      </c>
      <c r="E420" s="29">
        <f t="shared" si="25"/>
        <v>-8.4070247612559879E-3</v>
      </c>
      <c r="F420" s="34">
        <f t="shared" si="26"/>
        <v>-8.4070247612559879E-3</v>
      </c>
      <c r="G420" s="34" t="e">
        <f t="shared" si="27"/>
        <v>#VALUE!</v>
      </c>
    </row>
    <row r="421" spans="2:7" x14ac:dyDescent="0.25">
      <c r="B421" s="47">
        <v>42079</v>
      </c>
      <c r="D421" s="30">
        <v>11070.530273</v>
      </c>
      <c r="E421" s="29">
        <f t="shared" si="25"/>
        <v>2.9719110925127357E-2</v>
      </c>
      <c r="F421" s="34">
        <f t="shared" si="26"/>
        <v>2.9719110925127357E-2</v>
      </c>
      <c r="G421" s="34" t="e">
        <f t="shared" si="27"/>
        <v>#VALUE!</v>
      </c>
    </row>
    <row r="422" spans="2:7" x14ac:dyDescent="0.25">
      <c r="B422" s="47">
        <v>42086</v>
      </c>
      <c r="D422" s="30">
        <v>10875.139648</v>
      </c>
      <c r="E422" s="29">
        <f t="shared" si="25"/>
        <v>-1.7649617514396754E-2</v>
      </c>
      <c r="F422" s="34">
        <f t="shared" si="26"/>
        <v>-1.7649617514396754E-2</v>
      </c>
      <c r="G422" s="34" t="e">
        <f t="shared" si="27"/>
        <v>#VALUE!</v>
      </c>
    </row>
    <row r="423" spans="2:7" x14ac:dyDescent="0.25">
      <c r="B423" s="47">
        <v>42093</v>
      </c>
      <c r="D423" s="30">
        <v>10953.160156</v>
      </c>
      <c r="E423" s="29">
        <f t="shared" si="25"/>
        <v>7.1742074608069917E-3</v>
      </c>
      <c r="F423" s="34">
        <f t="shared" si="26"/>
        <v>7.1742074608069917E-3</v>
      </c>
      <c r="G423" s="34" t="e">
        <f t="shared" si="27"/>
        <v>#VALUE!</v>
      </c>
    </row>
    <row r="424" spans="2:7" x14ac:dyDescent="0.25">
      <c r="B424" s="47">
        <v>42100</v>
      </c>
      <c r="D424" s="30">
        <v>11112.679688</v>
      </c>
      <c r="E424" s="29">
        <f t="shared" si="25"/>
        <v>1.456379069857916E-2</v>
      </c>
      <c r="F424" s="34">
        <f t="shared" si="26"/>
        <v>1.456379069857916E-2</v>
      </c>
      <c r="G424" s="34" t="e">
        <f t="shared" si="27"/>
        <v>#VALUE!</v>
      </c>
    </row>
    <row r="425" spans="2:7" x14ac:dyDescent="0.25">
      <c r="B425" s="47">
        <v>42107</v>
      </c>
      <c r="D425" s="30">
        <v>11058.450194999999</v>
      </c>
      <c r="E425" s="29">
        <f t="shared" si="25"/>
        <v>-4.879965455907076E-3</v>
      </c>
      <c r="F425" s="34">
        <f t="shared" si="26"/>
        <v>-4.879965455907076E-3</v>
      </c>
      <c r="G425" s="34" t="e">
        <f t="shared" si="27"/>
        <v>#VALUE!</v>
      </c>
    </row>
    <row r="426" spans="2:7" x14ac:dyDescent="0.25">
      <c r="B426" s="47">
        <v>42114</v>
      </c>
      <c r="D426" s="30">
        <v>11192.929688</v>
      </c>
      <c r="E426" s="29">
        <f t="shared" si="25"/>
        <v>1.2160790221834583E-2</v>
      </c>
      <c r="F426" s="34">
        <f t="shared" si="26"/>
        <v>1.2160790221834583E-2</v>
      </c>
      <c r="G426" s="34" t="e">
        <f t="shared" si="27"/>
        <v>#VALUE!</v>
      </c>
    </row>
    <row r="427" spans="2:7" x14ac:dyDescent="0.25">
      <c r="B427" s="47">
        <v>42121</v>
      </c>
      <c r="D427" s="30">
        <v>11140.360352</v>
      </c>
      <c r="E427" s="29">
        <f t="shared" si="25"/>
        <v>-4.696655608974365E-3</v>
      </c>
      <c r="F427" s="34">
        <f t="shared" si="26"/>
        <v>-4.696655608974365E-3</v>
      </c>
      <c r="G427" s="34" t="e">
        <f t="shared" si="27"/>
        <v>#VALUE!</v>
      </c>
    </row>
    <row r="428" spans="2:7" x14ac:dyDescent="0.25">
      <c r="B428" s="47">
        <v>42128</v>
      </c>
      <c r="D428" s="30">
        <v>11196.5</v>
      </c>
      <c r="E428" s="29">
        <f t="shared" si="25"/>
        <v>5.0393026999275836E-3</v>
      </c>
      <c r="F428" s="34">
        <f t="shared" si="26"/>
        <v>5.0393026999275836E-3</v>
      </c>
      <c r="G428" s="34" t="e">
        <f t="shared" si="27"/>
        <v>#VALUE!</v>
      </c>
    </row>
    <row r="429" spans="2:7" x14ac:dyDescent="0.25">
      <c r="B429" s="47">
        <v>42135</v>
      </c>
      <c r="D429" s="30">
        <v>11228.349609000001</v>
      </c>
      <c r="E429" s="29">
        <f t="shared" si="25"/>
        <v>2.8446040280445395E-3</v>
      </c>
      <c r="F429" s="34">
        <f t="shared" si="26"/>
        <v>2.8446040280445395E-3</v>
      </c>
      <c r="G429" s="34" t="e">
        <f t="shared" si="27"/>
        <v>#VALUE!</v>
      </c>
    </row>
    <row r="430" spans="2:7" x14ac:dyDescent="0.25">
      <c r="B430" s="47">
        <v>42142</v>
      </c>
      <c r="D430" s="30">
        <v>11197.690430000001</v>
      </c>
      <c r="E430" s="29">
        <f t="shared" si="25"/>
        <v>-2.7305151752156087E-3</v>
      </c>
      <c r="F430" s="34">
        <f t="shared" si="26"/>
        <v>-2.7305151752156087E-3</v>
      </c>
      <c r="G430" s="34" t="e">
        <f t="shared" si="27"/>
        <v>#VALUE!</v>
      </c>
    </row>
    <row r="431" spans="2:7" x14ac:dyDescent="0.25">
      <c r="B431" s="47">
        <v>42149</v>
      </c>
      <c r="D431" s="30">
        <v>11056.299805000001</v>
      </c>
      <c r="E431" s="29">
        <f t="shared" si="25"/>
        <v>-1.2626766732289463E-2</v>
      </c>
      <c r="F431" s="34">
        <f t="shared" si="26"/>
        <v>-1.2626766732289463E-2</v>
      </c>
      <c r="G431" s="34" t="e">
        <f t="shared" si="27"/>
        <v>#VALUE!</v>
      </c>
    </row>
    <row r="432" spans="2:7" x14ac:dyDescent="0.25">
      <c r="B432" s="47">
        <v>42156</v>
      </c>
      <c r="D432" s="30">
        <v>10979.330078000001</v>
      </c>
      <c r="E432" s="29">
        <f t="shared" si="25"/>
        <v>-6.9616172098726503E-3</v>
      </c>
      <c r="F432" s="34">
        <f t="shared" si="26"/>
        <v>-6.9616172098726503E-3</v>
      </c>
      <c r="G432" s="34" t="e">
        <f t="shared" ref="G432:G463" si="28">(1+F417)*(1+G431)-1</f>
        <v>#VALUE!</v>
      </c>
    </row>
    <row r="433" spans="2:7" x14ac:dyDescent="0.25">
      <c r="B433" s="47">
        <v>42163</v>
      </c>
      <c r="D433" s="30">
        <v>11009.910156</v>
      </c>
      <c r="E433" s="29">
        <f t="shared" ref="E433:E496" si="29">D433/D432-1</f>
        <v>2.7852407918105282E-3</v>
      </c>
      <c r="F433" s="34">
        <f t="shared" si="26"/>
        <v>2.7852407918105282E-3</v>
      </c>
      <c r="G433" s="34" t="e">
        <f t="shared" si="28"/>
        <v>#VALUE!</v>
      </c>
    </row>
    <row r="434" spans="2:7" x14ac:dyDescent="0.25">
      <c r="B434" s="47">
        <v>42170</v>
      </c>
      <c r="D434" s="30">
        <v>11038.959961</v>
      </c>
      <c r="E434" s="29">
        <f t="shared" si="29"/>
        <v>2.6385142647298299E-3</v>
      </c>
      <c r="F434" s="34">
        <f t="shared" si="26"/>
        <v>2.6385142647298299E-3</v>
      </c>
      <c r="G434" s="34" t="e">
        <f t="shared" si="28"/>
        <v>#VALUE!</v>
      </c>
    </row>
    <row r="435" spans="2:7" x14ac:dyDescent="0.25">
      <c r="B435" s="47">
        <v>42177</v>
      </c>
      <c r="D435" s="30">
        <v>11040.309569999999</v>
      </c>
      <c r="E435" s="29">
        <f t="shared" si="29"/>
        <v>1.2225870958570972E-4</v>
      </c>
      <c r="F435" s="34">
        <f t="shared" si="26"/>
        <v>1.2225870958570972E-4</v>
      </c>
      <c r="G435" s="34" t="e">
        <f t="shared" si="28"/>
        <v>#VALUE!</v>
      </c>
    </row>
    <row r="436" spans="2:7" x14ac:dyDescent="0.25">
      <c r="B436" s="47">
        <v>42184</v>
      </c>
      <c r="D436" s="30">
        <v>10864.820313</v>
      </c>
      <c r="E436" s="29">
        <f t="shared" si="29"/>
        <v>-1.5895320315732708E-2</v>
      </c>
      <c r="F436" s="34">
        <f t="shared" si="26"/>
        <v>-1.5895320315732708E-2</v>
      </c>
      <c r="G436" s="34" t="e">
        <f t="shared" si="28"/>
        <v>#VALUE!</v>
      </c>
    </row>
    <row r="437" spans="2:7" x14ac:dyDescent="0.25">
      <c r="B437" s="47">
        <v>42191</v>
      </c>
      <c r="D437" s="30">
        <v>10853.919921999999</v>
      </c>
      <c r="E437" s="29">
        <f t="shared" si="29"/>
        <v>-1.0032739323777573E-3</v>
      </c>
      <c r="F437" s="34">
        <f t="shared" si="26"/>
        <v>-1.0032739323777573E-3</v>
      </c>
      <c r="G437" s="34" t="e">
        <f t="shared" si="28"/>
        <v>#VALUE!</v>
      </c>
    </row>
    <row r="438" spans="2:7" x14ac:dyDescent="0.25">
      <c r="B438" s="47">
        <v>42198</v>
      </c>
      <c r="D438" s="30">
        <v>10987.169921999999</v>
      </c>
      <c r="E438" s="29">
        <f t="shared" si="29"/>
        <v>1.2276670636745202E-2</v>
      </c>
      <c r="F438" s="34">
        <f t="shared" si="26"/>
        <v>1.2276670636745202E-2</v>
      </c>
      <c r="G438" s="34" t="e">
        <f t="shared" si="28"/>
        <v>#VALUE!</v>
      </c>
    </row>
    <row r="439" spans="2:7" x14ac:dyDescent="0.25">
      <c r="B439" s="47">
        <v>42205</v>
      </c>
      <c r="D439" s="30">
        <v>10721.950194999999</v>
      </c>
      <c r="E439" s="29">
        <f t="shared" si="29"/>
        <v>-2.4139039341599777E-2</v>
      </c>
      <c r="F439" s="34">
        <f t="shared" si="26"/>
        <v>-2.4139039341599777E-2</v>
      </c>
      <c r="G439" s="34" t="e">
        <f t="shared" si="28"/>
        <v>#VALUE!</v>
      </c>
    </row>
    <row r="440" spans="2:7" x14ac:dyDescent="0.25">
      <c r="B440" s="47">
        <v>42212</v>
      </c>
      <c r="D440" s="30">
        <v>10882.280273</v>
      </c>
      <c r="E440" s="29">
        <f t="shared" si="29"/>
        <v>1.4953443644493802E-2</v>
      </c>
      <c r="F440" s="34">
        <f t="shared" si="26"/>
        <v>1.4953443644493802E-2</v>
      </c>
      <c r="G440" s="34" t="e">
        <f t="shared" si="28"/>
        <v>#VALUE!</v>
      </c>
    </row>
    <row r="441" spans="2:7" x14ac:dyDescent="0.25">
      <c r="B441" s="47">
        <v>42219</v>
      </c>
      <c r="D441" s="30">
        <v>10763.150390999999</v>
      </c>
      <c r="E441" s="29">
        <f t="shared" si="29"/>
        <v>-1.094714333865987E-2</v>
      </c>
      <c r="F441" s="34">
        <f t="shared" si="26"/>
        <v>-1.094714333865987E-2</v>
      </c>
      <c r="G441" s="34" t="e">
        <f t="shared" si="28"/>
        <v>#VALUE!</v>
      </c>
    </row>
    <row r="442" spans="2:7" x14ac:dyDescent="0.25">
      <c r="B442" s="47">
        <v>42226</v>
      </c>
      <c r="D442" s="30">
        <v>10782.240234000001</v>
      </c>
      <c r="E442" s="29">
        <f t="shared" si="29"/>
        <v>1.7736296815069608E-3</v>
      </c>
      <c r="F442" s="34">
        <f t="shared" si="26"/>
        <v>1.7736296815069608E-3</v>
      </c>
      <c r="G442" s="34" t="e">
        <f t="shared" si="28"/>
        <v>#VALUE!</v>
      </c>
    </row>
    <row r="443" spans="2:7" x14ac:dyDescent="0.25">
      <c r="B443" s="47">
        <v>42233</v>
      </c>
      <c r="D443" s="30">
        <v>10195.690430000001</v>
      </c>
      <c r="E443" s="29">
        <f t="shared" si="29"/>
        <v>-5.4399623016227472E-2</v>
      </c>
      <c r="F443" s="34">
        <f t="shared" si="26"/>
        <v>-5.4399623016227472E-2</v>
      </c>
      <c r="G443" s="34" t="e">
        <f t="shared" si="28"/>
        <v>#VALUE!</v>
      </c>
    </row>
    <row r="444" spans="2:7" x14ac:dyDescent="0.25">
      <c r="B444" s="47">
        <v>42240</v>
      </c>
      <c r="D444" s="30">
        <v>10242.059569999999</v>
      </c>
      <c r="E444" s="29">
        <f t="shared" si="29"/>
        <v>4.5479156432173262E-3</v>
      </c>
      <c r="F444" s="34">
        <f t="shared" si="26"/>
        <v>4.5479156432173262E-3</v>
      </c>
      <c r="G444" s="34" t="e">
        <f t="shared" si="28"/>
        <v>#VALUE!</v>
      </c>
    </row>
    <row r="445" spans="2:7" x14ac:dyDescent="0.25">
      <c r="B445" s="47">
        <v>42247</v>
      </c>
      <c r="D445" s="30">
        <v>9871.8603519999997</v>
      </c>
      <c r="E445" s="29">
        <f t="shared" si="29"/>
        <v>-3.614499754369227E-2</v>
      </c>
      <c r="F445" s="34">
        <f t="shared" si="26"/>
        <v>-3.614499754369227E-2</v>
      </c>
      <c r="G445" s="34" t="e">
        <f t="shared" si="28"/>
        <v>#VALUE!</v>
      </c>
    </row>
    <row r="446" spans="2:7" x14ac:dyDescent="0.25">
      <c r="B446" s="47">
        <v>42254</v>
      </c>
      <c r="D446" s="30">
        <v>10040.219727</v>
      </c>
      <c r="E446" s="29">
        <f t="shared" si="29"/>
        <v>1.7054472915623453E-2</v>
      </c>
      <c r="F446" s="34">
        <f t="shared" si="26"/>
        <v>1.7054472915623453E-2</v>
      </c>
      <c r="G446" s="34" t="e">
        <f t="shared" si="28"/>
        <v>#VALUE!</v>
      </c>
    </row>
    <row r="447" spans="2:7" x14ac:dyDescent="0.25">
      <c r="B447" s="47">
        <v>42261</v>
      </c>
      <c r="D447" s="30">
        <v>10031.599609000001</v>
      </c>
      <c r="E447" s="29">
        <f t="shared" si="29"/>
        <v>-8.5855870034579063E-4</v>
      </c>
      <c r="F447" s="34">
        <f t="shared" si="26"/>
        <v>-8.5855870034579063E-4</v>
      </c>
      <c r="G447" s="34" t="e">
        <f t="shared" si="28"/>
        <v>#VALUE!</v>
      </c>
    </row>
    <row r="448" spans="2:7" x14ac:dyDescent="0.25">
      <c r="B448" s="47">
        <v>42268</v>
      </c>
      <c r="D448" s="30">
        <v>9857.2597659999992</v>
      </c>
      <c r="E448" s="29">
        <f t="shared" si="29"/>
        <v>-1.7379067127399117E-2</v>
      </c>
      <c r="F448" s="34">
        <f t="shared" si="26"/>
        <v>-1.7379067127399117E-2</v>
      </c>
      <c r="G448" s="34" t="e">
        <f t="shared" si="28"/>
        <v>#VALUE!</v>
      </c>
    </row>
    <row r="449" spans="2:7" x14ac:dyDescent="0.25">
      <c r="B449" s="47">
        <v>42275</v>
      </c>
      <c r="D449" s="30">
        <v>9973.5595699999994</v>
      </c>
      <c r="E449" s="29">
        <f t="shared" si="29"/>
        <v>1.1798390907901801E-2</v>
      </c>
      <c r="F449" s="34">
        <f t="shared" si="26"/>
        <v>1.1798390907901801E-2</v>
      </c>
      <c r="G449" s="34" t="e">
        <f t="shared" si="28"/>
        <v>#VALUE!</v>
      </c>
    </row>
    <row r="450" spans="2:7" x14ac:dyDescent="0.25">
      <c r="B450" s="47">
        <v>42282</v>
      </c>
      <c r="D450" s="30">
        <v>10361.259765999999</v>
      </c>
      <c r="E450" s="29">
        <f t="shared" si="29"/>
        <v>3.8872800957261422E-2</v>
      </c>
      <c r="F450" s="34">
        <f t="shared" si="26"/>
        <v>3.8872800957261422E-2</v>
      </c>
      <c r="G450" s="34" t="e">
        <f t="shared" si="28"/>
        <v>#VALUE!</v>
      </c>
    </row>
    <row r="451" spans="2:7" x14ac:dyDescent="0.25">
      <c r="B451" s="47">
        <v>42289</v>
      </c>
      <c r="D451" s="30">
        <v>10421.910156</v>
      </c>
      <c r="E451" s="29">
        <f t="shared" si="29"/>
        <v>5.8535729602129383E-3</v>
      </c>
      <c r="F451" s="34">
        <f t="shared" si="26"/>
        <v>5.8535729602129383E-3</v>
      </c>
      <c r="G451" s="34" t="e">
        <f t="shared" si="28"/>
        <v>#VALUE!</v>
      </c>
    </row>
    <row r="452" spans="2:7" x14ac:dyDescent="0.25">
      <c r="B452" s="47">
        <v>42296</v>
      </c>
      <c r="D452" s="30">
        <v>10506.509765999999</v>
      </c>
      <c r="E452" s="29">
        <f t="shared" si="29"/>
        <v>8.1174764254989817E-3</v>
      </c>
      <c r="F452" s="34">
        <f t="shared" si="26"/>
        <v>8.1174764254989817E-3</v>
      </c>
      <c r="G452" s="34" t="e">
        <f t="shared" si="28"/>
        <v>#VALUE!</v>
      </c>
    </row>
    <row r="453" spans="2:7" x14ac:dyDescent="0.25">
      <c r="B453" s="47">
        <v>42303</v>
      </c>
      <c r="D453" s="30">
        <v>10460.959961</v>
      </c>
      <c r="E453" s="29">
        <f t="shared" si="29"/>
        <v>-4.3353888222139592E-3</v>
      </c>
      <c r="F453" s="34">
        <f t="shared" si="26"/>
        <v>-4.3353888222139592E-3</v>
      </c>
      <c r="G453" s="34" t="e">
        <f t="shared" si="28"/>
        <v>#VALUE!</v>
      </c>
    </row>
    <row r="454" spans="2:7" x14ac:dyDescent="0.25">
      <c r="B454" s="47">
        <v>42310</v>
      </c>
      <c r="D454" s="30">
        <v>10513.360352</v>
      </c>
      <c r="E454" s="29">
        <f t="shared" si="29"/>
        <v>5.009137898945859E-3</v>
      </c>
      <c r="F454" s="34">
        <f t="shared" si="26"/>
        <v>5.009137898945859E-3</v>
      </c>
      <c r="G454" s="34" t="e">
        <f t="shared" si="28"/>
        <v>#VALUE!</v>
      </c>
    </row>
    <row r="455" spans="2:7" x14ac:dyDescent="0.25">
      <c r="B455" s="47">
        <v>42317</v>
      </c>
      <c r="D455" s="30">
        <v>10155.070313</v>
      </c>
      <c r="E455" s="29">
        <f t="shared" si="29"/>
        <v>-3.4079497611041232E-2</v>
      </c>
      <c r="F455" s="34">
        <f t="shared" si="26"/>
        <v>-3.4079497611041232E-2</v>
      </c>
      <c r="G455" s="34" t="e">
        <f t="shared" si="28"/>
        <v>#VALUE!</v>
      </c>
    </row>
    <row r="456" spans="2:7" x14ac:dyDescent="0.25">
      <c r="B456" s="47">
        <v>42324</v>
      </c>
      <c r="D456" s="30">
        <v>10444.200194999999</v>
      </c>
      <c r="E456" s="29">
        <f t="shared" si="29"/>
        <v>2.8471480067436827E-2</v>
      </c>
      <c r="F456" s="34">
        <f t="shared" si="26"/>
        <v>2.8471480067436827E-2</v>
      </c>
      <c r="G456" s="34" t="e">
        <f t="shared" si="28"/>
        <v>#VALUE!</v>
      </c>
    </row>
    <row r="457" spans="2:7" x14ac:dyDescent="0.25">
      <c r="B457" s="47">
        <v>42331</v>
      </c>
      <c r="D457" s="30">
        <v>10450.530273</v>
      </c>
      <c r="E457" s="29">
        <f t="shared" si="29"/>
        <v>6.0608547153573333E-4</v>
      </c>
      <c r="F457" s="34">
        <f t="shared" si="26"/>
        <v>6.0608547153573333E-4</v>
      </c>
      <c r="G457" s="34" t="e">
        <f t="shared" si="28"/>
        <v>#VALUE!</v>
      </c>
    </row>
    <row r="458" spans="2:7" x14ac:dyDescent="0.25">
      <c r="B458" s="47">
        <v>42338</v>
      </c>
      <c r="D458" s="30">
        <v>10408.860352</v>
      </c>
      <c r="E458" s="29">
        <f t="shared" si="29"/>
        <v>-3.9873499154066128E-3</v>
      </c>
      <c r="F458" s="34">
        <f t="shared" si="26"/>
        <v>-3.9873499154066128E-3</v>
      </c>
      <c r="G458" s="34" t="e">
        <f t="shared" si="28"/>
        <v>#VALUE!</v>
      </c>
    </row>
    <row r="459" spans="2:7" x14ac:dyDescent="0.25">
      <c r="B459" s="47">
        <v>42345</v>
      </c>
      <c r="D459" s="30">
        <v>9976.6503909999992</v>
      </c>
      <c r="E459" s="29">
        <f t="shared" si="29"/>
        <v>-4.1523274055353609E-2</v>
      </c>
      <c r="F459" s="34">
        <f t="shared" si="26"/>
        <v>-4.1523274055353609E-2</v>
      </c>
      <c r="G459" s="34" t="e">
        <f t="shared" si="28"/>
        <v>#VALUE!</v>
      </c>
    </row>
    <row r="460" spans="2:7" x14ac:dyDescent="0.25">
      <c r="B460" s="47">
        <v>42352</v>
      </c>
      <c r="D460" s="30">
        <v>9967.6396480000003</v>
      </c>
      <c r="E460" s="29">
        <f t="shared" si="29"/>
        <v>-9.031831974515292E-4</v>
      </c>
      <c r="F460" s="34">
        <f t="shared" si="26"/>
        <v>-9.031831974515292E-4</v>
      </c>
      <c r="G460" s="34" t="e">
        <f t="shared" si="28"/>
        <v>#VALUE!</v>
      </c>
    </row>
    <row r="461" spans="2:7" x14ac:dyDescent="0.25">
      <c r="B461" s="47">
        <v>42359</v>
      </c>
      <c r="D461" s="30">
        <v>10258.549805000001</v>
      </c>
      <c r="E461" s="29">
        <f t="shared" si="29"/>
        <v>2.9185460878731861E-2</v>
      </c>
      <c r="F461" s="34">
        <f t="shared" ref="F461:F524" si="30">IF(OR(E461&gt;($I$20+$I$21*$I$19),E461&lt;($I$20-$I$21*$I$19)),"",E461)</f>
        <v>2.9185460878731861E-2</v>
      </c>
      <c r="G461" s="34" t="e">
        <f t="shared" si="28"/>
        <v>#VALUE!</v>
      </c>
    </row>
    <row r="462" spans="2:7" x14ac:dyDescent="0.25">
      <c r="B462" s="47">
        <v>42366</v>
      </c>
      <c r="D462" s="30">
        <v>10143.419921999999</v>
      </c>
      <c r="E462" s="29">
        <f t="shared" si="29"/>
        <v>-1.1222822444541536E-2</v>
      </c>
      <c r="F462" s="34">
        <f t="shared" si="30"/>
        <v>-1.1222822444541536E-2</v>
      </c>
      <c r="G462" s="34" t="e">
        <f t="shared" si="28"/>
        <v>#VALUE!</v>
      </c>
    </row>
    <row r="463" spans="2:7" x14ac:dyDescent="0.25">
      <c r="B463" s="47">
        <v>42373</v>
      </c>
      <c r="D463" s="30">
        <v>9528.7695309999999</v>
      </c>
      <c r="E463" s="29">
        <f t="shared" si="29"/>
        <v>-6.0595972140213616E-2</v>
      </c>
      <c r="F463" s="34" t="str">
        <f t="shared" si="30"/>
        <v/>
      </c>
      <c r="G463" s="34" t="e">
        <f t="shared" si="28"/>
        <v>#VALUE!</v>
      </c>
    </row>
    <row r="464" spans="2:7" x14ac:dyDescent="0.25">
      <c r="B464" s="47">
        <v>42380</v>
      </c>
      <c r="D464" s="30">
        <v>9299.6201170000004</v>
      </c>
      <c r="E464" s="29">
        <f t="shared" si="29"/>
        <v>-2.4048164167944974E-2</v>
      </c>
      <c r="F464" s="34">
        <f t="shared" si="30"/>
        <v>-2.4048164167944974E-2</v>
      </c>
      <c r="G464" s="34"/>
    </row>
    <row r="465" spans="2:7" x14ac:dyDescent="0.25">
      <c r="B465" s="47">
        <v>42387</v>
      </c>
      <c r="D465" s="30">
        <v>9426.9101559999999</v>
      </c>
      <c r="E465" s="29">
        <f t="shared" si="29"/>
        <v>1.3687660076276531E-2</v>
      </c>
      <c r="F465" s="34">
        <f t="shared" si="30"/>
        <v>1.3687660076276531E-2</v>
      </c>
      <c r="G465" s="34" t="e">
        <f>(1+F450)*(1+G463)-1</f>
        <v>#VALUE!</v>
      </c>
    </row>
    <row r="466" spans="2:7" x14ac:dyDescent="0.25">
      <c r="B466" s="47">
        <v>42394</v>
      </c>
      <c r="D466" s="30">
        <v>9632.7001949999994</v>
      </c>
      <c r="E466" s="29">
        <f t="shared" si="29"/>
        <v>2.1830062618027446E-2</v>
      </c>
      <c r="F466" s="34">
        <f t="shared" si="30"/>
        <v>2.1830062618027446E-2</v>
      </c>
      <c r="G466" s="34" t="e">
        <f t="shared" ref="G466:G483" si="31">(1+F451)*(1+G465)-1</f>
        <v>#VALUE!</v>
      </c>
    </row>
    <row r="467" spans="2:7" x14ac:dyDescent="0.25">
      <c r="B467" s="47">
        <v>42401</v>
      </c>
      <c r="D467" s="30">
        <v>9390.3300780000009</v>
      </c>
      <c r="E467" s="29">
        <f t="shared" si="29"/>
        <v>-2.5161181402261867E-2</v>
      </c>
      <c r="F467" s="34">
        <f t="shared" si="30"/>
        <v>-2.5161181402261867E-2</v>
      </c>
      <c r="G467" s="34" t="e">
        <f t="shared" si="31"/>
        <v>#VALUE!</v>
      </c>
    </row>
    <row r="468" spans="2:7" x14ac:dyDescent="0.25">
      <c r="B468" s="47">
        <v>42408</v>
      </c>
      <c r="D468" s="30">
        <v>9229.6796880000002</v>
      </c>
      <c r="E468" s="29">
        <f t="shared" si="29"/>
        <v>-1.7108066347569451E-2</v>
      </c>
      <c r="F468" s="34">
        <f t="shared" si="30"/>
        <v>-1.7108066347569451E-2</v>
      </c>
      <c r="G468" s="34" t="e">
        <f t="shared" si="31"/>
        <v>#VALUE!</v>
      </c>
    </row>
    <row r="469" spans="2:7" x14ac:dyDescent="0.25">
      <c r="B469" s="47">
        <v>42415</v>
      </c>
      <c r="D469" s="30">
        <v>9485.9599610000005</v>
      </c>
      <c r="E469" s="29">
        <f t="shared" si="29"/>
        <v>2.7766973683085006E-2</v>
      </c>
      <c r="F469" s="34">
        <f t="shared" si="30"/>
        <v>2.7766973683085006E-2</v>
      </c>
      <c r="G469" s="34" t="e">
        <f t="shared" si="31"/>
        <v>#VALUE!</v>
      </c>
    </row>
    <row r="470" spans="2:7" x14ac:dyDescent="0.25">
      <c r="B470" s="47">
        <v>42422</v>
      </c>
      <c r="D470" s="30">
        <v>9619.7900389999995</v>
      </c>
      <c r="E470" s="29">
        <f t="shared" si="29"/>
        <v>1.410822716416904E-2</v>
      </c>
      <c r="F470" s="34">
        <f t="shared" si="30"/>
        <v>1.410822716416904E-2</v>
      </c>
      <c r="G470" s="34" t="e">
        <f t="shared" si="31"/>
        <v>#VALUE!</v>
      </c>
    </row>
    <row r="471" spans="2:7" x14ac:dyDescent="0.25">
      <c r="B471" s="47">
        <v>42429</v>
      </c>
      <c r="D471" s="30">
        <v>9968.4101559999999</v>
      </c>
      <c r="E471" s="29">
        <f t="shared" si="29"/>
        <v>3.6239888353762906E-2</v>
      </c>
      <c r="F471" s="34">
        <f t="shared" si="30"/>
        <v>3.6239888353762906E-2</v>
      </c>
      <c r="G471" s="34" t="e">
        <f t="shared" si="31"/>
        <v>#VALUE!</v>
      </c>
    </row>
    <row r="472" spans="2:7" x14ac:dyDescent="0.25">
      <c r="B472" s="47">
        <v>42436</v>
      </c>
      <c r="D472" s="30">
        <v>10104.190430000001</v>
      </c>
      <c r="E472" s="29">
        <f t="shared" si="29"/>
        <v>1.3621056103743312E-2</v>
      </c>
      <c r="F472" s="34">
        <f t="shared" si="30"/>
        <v>1.3621056103743312E-2</v>
      </c>
      <c r="G472" s="34" t="e">
        <f t="shared" si="31"/>
        <v>#VALUE!</v>
      </c>
    </row>
    <row r="473" spans="2:7" x14ac:dyDescent="0.25">
      <c r="B473" s="47">
        <v>42443</v>
      </c>
      <c r="D473" s="30">
        <v>10223.429688</v>
      </c>
      <c r="E473" s="29">
        <f t="shared" si="29"/>
        <v>1.1800970975959668E-2</v>
      </c>
      <c r="F473" s="34">
        <f t="shared" si="30"/>
        <v>1.1800970975959668E-2</v>
      </c>
      <c r="G473" s="34" t="e">
        <f t="shared" si="31"/>
        <v>#VALUE!</v>
      </c>
    </row>
    <row r="474" spans="2:7" x14ac:dyDescent="0.25">
      <c r="B474" s="47">
        <v>42450</v>
      </c>
      <c r="D474" s="30">
        <v>10086.599609000001</v>
      </c>
      <c r="E474" s="29">
        <f t="shared" si="29"/>
        <v>-1.3383970269840728E-2</v>
      </c>
      <c r="F474" s="34">
        <f t="shared" si="30"/>
        <v>-1.3383970269840728E-2</v>
      </c>
      <c r="G474" s="34" t="e">
        <f t="shared" si="31"/>
        <v>#VALUE!</v>
      </c>
    </row>
    <row r="475" spans="2:7" x14ac:dyDescent="0.25">
      <c r="B475" s="47">
        <v>42457</v>
      </c>
      <c r="D475" s="30">
        <v>10219.959961</v>
      </c>
      <c r="E475" s="29">
        <f t="shared" si="29"/>
        <v>1.3221537204768818E-2</v>
      </c>
      <c r="F475" s="34">
        <f t="shared" si="30"/>
        <v>1.3221537204768818E-2</v>
      </c>
      <c r="G475" s="34" t="e">
        <f t="shared" si="31"/>
        <v>#VALUE!</v>
      </c>
    </row>
    <row r="476" spans="2:7" x14ac:dyDescent="0.25">
      <c r="B476" s="47">
        <v>42464</v>
      </c>
      <c r="D476" s="30">
        <v>10119.690430000001</v>
      </c>
      <c r="E476" s="29">
        <f t="shared" si="29"/>
        <v>-9.8111471456477917E-3</v>
      </c>
      <c r="F476" s="34">
        <f t="shared" si="30"/>
        <v>-9.8111471456477917E-3</v>
      </c>
      <c r="G476" s="34" t="e">
        <f t="shared" si="31"/>
        <v>#VALUE!</v>
      </c>
    </row>
    <row r="477" spans="2:7" x14ac:dyDescent="0.25">
      <c r="B477" s="47">
        <v>42471</v>
      </c>
      <c r="D477" s="30">
        <v>10355.570313</v>
      </c>
      <c r="E477" s="29">
        <f t="shared" si="29"/>
        <v>2.330900185451612E-2</v>
      </c>
      <c r="F477" s="34">
        <f t="shared" si="30"/>
        <v>2.330900185451612E-2</v>
      </c>
      <c r="G477" s="34" t="e">
        <f t="shared" si="31"/>
        <v>#VALUE!</v>
      </c>
    </row>
    <row r="478" spans="2:7" x14ac:dyDescent="0.25">
      <c r="B478" s="47">
        <v>42478</v>
      </c>
      <c r="D478" s="30">
        <v>10511</v>
      </c>
      <c r="E478" s="29">
        <f t="shared" si="29"/>
        <v>1.5009283149270747E-2</v>
      </c>
      <c r="F478" s="34">
        <f t="shared" si="30"/>
        <v>1.5009283149270747E-2</v>
      </c>
      <c r="G478" s="34" t="e">
        <f t="shared" si="31"/>
        <v>#VALUE!</v>
      </c>
    </row>
    <row r="479" spans="2:7" x14ac:dyDescent="0.25">
      <c r="B479" s="47">
        <v>42485</v>
      </c>
      <c r="D479" s="30">
        <v>10436.919921999999</v>
      </c>
      <c r="E479" s="29">
        <f t="shared" si="29"/>
        <v>-7.0478620492817612E-3</v>
      </c>
      <c r="F479" s="34">
        <f t="shared" si="30"/>
        <v>-7.0478620492817612E-3</v>
      </c>
      <c r="G479" s="34" t="e">
        <f t="shared" si="31"/>
        <v>#VALUE!</v>
      </c>
    </row>
    <row r="480" spans="2:7" x14ac:dyDescent="0.25">
      <c r="B480" s="47">
        <v>42492</v>
      </c>
      <c r="D480" s="30">
        <v>10308.830078000001</v>
      </c>
      <c r="E480" s="29">
        <f t="shared" si="29"/>
        <v>-1.227276293746371E-2</v>
      </c>
      <c r="F480" s="34">
        <f t="shared" si="30"/>
        <v>-1.227276293746371E-2</v>
      </c>
      <c r="G480" s="34" t="e">
        <f t="shared" si="31"/>
        <v>#VALUE!</v>
      </c>
    </row>
    <row r="481" spans="2:7" x14ac:dyDescent="0.25">
      <c r="B481" s="47">
        <v>42499</v>
      </c>
      <c r="D481" s="30">
        <v>10228.059569999999</v>
      </c>
      <c r="E481" s="29">
        <f t="shared" si="29"/>
        <v>-7.8350799643476243E-3</v>
      </c>
      <c r="F481" s="34">
        <f t="shared" si="30"/>
        <v>-7.8350799643476243E-3</v>
      </c>
      <c r="G481" s="34" t="e">
        <f t="shared" si="31"/>
        <v>#VALUE!</v>
      </c>
    </row>
    <row r="482" spans="2:7" x14ac:dyDescent="0.25">
      <c r="B482" s="47">
        <v>42506</v>
      </c>
      <c r="D482" s="30">
        <v>10250.490234000001</v>
      </c>
      <c r="E482" s="29">
        <f t="shared" si="29"/>
        <v>2.1930517559549667E-3</v>
      </c>
      <c r="F482" s="34">
        <f t="shared" si="30"/>
        <v>2.1930517559549667E-3</v>
      </c>
      <c r="G482" s="34" t="e">
        <f t="shared" si="31"/>
        <v>#VALUE!</v>
      </c>
    </row>
    <row r="483" spans="2:7" x14ac:dyDescent="0.25">
      <c r="B483" s="47">
        <v>42513</v>
      </c>
      <c r="D483" s="30">
        <v>10469.519531</v>
      </c>
      <c r="E483" s="29">
        <f t="shared" si="29"/>
        <v>2.1367689934818745E-2</v>
      </c>
      <c r="F483" s="34">
        <f t="shared" si="30"/>
        <v>2.1367689934818745E-2</v>
      </c>
      <c r="G483" s="34" t="e">
        <f t="shared" si="31"/>
        <v>#VALUE!</v>
      </c>
    </row>
    <row r="484" spans="2:7" x14ac:dyDescent="0.25">
      <c r="B484" s="47">
        <v>42520</v>
      </c>
      <c r="D484" s="30">
        <v>10487.940430000001</v>
      </c>
      <c r="E484" s="29">
        <f t="shared" si="29"/>
        <v>1.7594789278969625E-3</v>
      </c>
      <c r="F484" s="34">
        <f t="shared" si="30"/>
        <v>1.7594789278969625E-3</v>
      </c>
      <c r="G484" s="34"/>
    </row>
    <row r="485" spans="2:7" x14ac:dyDescent="0.25">
      <c r="B485" s="47">
        <v>42527</v>
      </c>
      <c r="D485" s="30">
        <v>10446.099609000001</v>
      </c>
      <c r="E485" s="29">
        <f t="shared" si="29"/>
        <v>-3.9894220680656289E-3</v>
      </c>
      <c r="F485" s="34">
        <f t="shared" si="30"/>
        <v>-3.9894220680656289E-3</v>
      </c>
      <c r="G485" s="34" t="e">
        <f>(1+F470)*(1+G483)-1</f>
        <v>#VALUE!</v>
      </c>
    </row>
    <row r="486" spans="2:7" x14ac:dyDescent="0.25">
      <c r="B486" s="47">
        <v>42534</v>
      </c>
      <c r="D486" s="30">
        <v>10347.940430000001</v>
      </c>
      <c r="E486" s="29">
        <f t="shared" si="29"/>
        <v>-9.396730136043252E-3</v>
      </c>
      <c r="F486" s="34">
        <f t="shared" si="30"/>
        <v>-9.396730136043252E-3</v>
      </c>
      <c r="G486" s="34" t="e">
        <f t="shared" ref="G486:G531" si="32">(1+F471)*(1+G485)-1</f>
        <v>#VALUE!</v>
      </c>
    </row>
    <row r="487" spans="2:7" x14ac:dyDescent="0.25">
      <c r="B487" s="47">
        <v>42541</v>
      </c>
      <c r="D487" s="30">
        <v>10183.509765999999</v>
      </c>
      <c r="E487" s="29">
        <f t="shared" si="29"/>
        <v>-1.5890182699863198E-2</v>
      </c>
      <c r="F487" s="34">
        <f t="shared" si="30"/>
        <v>-1.5890182699863198E-2</v>
      </c>
      <c r="G487" s="34" t="e">
        <f t="shared" si="32"/>
        <v>#VALUE!</v>
      </c>
    </row>
    <row r="488" spans="2:7" x14ac:dyDescent="0.25">
      <c r="B488" s="47">
        <v>42548</v>
      </c>
      <c r="D488" s="30">
        <v>10515.759765999999</v>
      </c>
      <c r="E488" s="29">
        <f t="shared" si="29"/>
        <v>3.2626275973073104E-2</v>
      </c>
      <c r="F488" s="34">
        <f t="shared" si="30"/>
        <v>3.2626275973073104E-2</v>
      </c>
      <c r="G488" s="34" t="e">
        <f t="shared" si="32"/>
        <v>#VALUE!</v>
      </c>
    </row>
    <row r="489" spans="2:7" x14ac:dyDescent="0.25">
      <c r="B489" s="47">
        <v>42555</v>
      </c>
      <c r="D489" s="30">
        <v>10571.780273</v>
      </c>
      <c r="E489" s="29">
        <f t="shared" si="29"/>
        <v>5.3272904903294283E-3</v>
      </c>
      <c r="F489" s="34">
        <f t="shared" si="30"/>
        <v>5.3272904903294283E-3</v>
      </c>
      <c r="G489" s="34" t="e">
        <f t="shared" si="32"/>
        <v>#VALUE!</v>
      </c>
    </row>
    <row r="490" spans="2:7" x14ac:dyDescent="0.25">
      <c r="B490" s="47">
        <v>42562</v>
      </c>
      <c r="D490" s="30">
        <v>10773.120117</v>
      </c>
      <c r="E490" s="29">
        <f t="shared" si="29"/>
        <v>1.9045027308618678E-2</v>
      </c>
      <c r="F490" s="34">
        <f t="shared" si="30"/>
        <v>1.9045027308618678E-2</v>
      </c>
      <c r="G490" s="34" t="e">
        <f t="shared" si="32"/>
        <v>#VALUE!</v>
      </c>
    </row>
    <row r="491" spans="2:7" x14ac:dyDescent="0.25">
      <c r="B491" s="47">
        <v>42569</v>
      </c>
      <c r="D491" s="30">
        <v>10805.040039</v>
      </c>
      <c r="E491" s="29">
        <f t="shared" si="29"/>
        <v>2.9629226865881542E-3</v>
      </c>
      <c r="F491" s="34">
        <f t="shared" si="30"/>
        <v>2.9629226865881542E-3</v>
      </c>
      <c r="G491" s="34" t="e">
        <f t="shared" si="32"/>
        <v>#VALUE!</v>
      </c>
    </row>
    <row r="492" spans="2:7" x14ac:dyDescent="0.25">
      <c r="B492" s="47">
        <v>42576</v>
      </c>
      <c r="D492" s="30">
        <v>10785.509765999999</v>
      </c>
      <c r="E492" s="29">
        <f t="shared" si="29"/>
        <v>-1.8075150975385146E-3</v>
      </c>
      <c r="F492" s="34">
        <f t="shared" si="30"/>
        <v>-1.8075150975385146E-3</v>
      </c>
      <c r="G492" s="34" t="e">
        <f t="shared" si="32"/>
        <v>#VALUE!</v>
      </c>
    </row>
    <row r="493" spans="2:7" x14ac:dyDescent="0.25">
      <c r="B493" s="47">
        <v>42583</v>
      </c>
      <c r="D493" s="30">
        <v>10782.870117</v>
      </c>
      <c r="E493" s="29">
        <f t="shared" si="29"/>
        <v>-2.4474030966248339E-4</v>
      </c>
      <c r="F493" s="34">
        <f t="shared" si="30"/>
        <v>-2.4474030966248339E-4</v>
      </c>
      <c r="G493" s="34" t="e">
        <f t="shared" si="32"/>
        <v>#VALUE!</v>
      </c>
    </row>
    <row r="494" spans="2:7" x14ac:dyDescent="0.25">
      <c r="B494" s="47">
        <v>42590</v>
      </c>
      <c r="D494" s="30">
        <v>10822.410156</v>
      </c>
      <c r="E494" s="29">
        <f t="shared" si="29"/>
        <v>3.6669308422496716E-3</v>
      </c>
      <c r="F494" s="34">
        <f t="shared" si="30"/>
        <v>3.6669308422496716E-3</v>
      </c>
      <c r="G494" s="34" t="e">
        <f t="shared" si="32"/>
        <v>#VALUE!</v>
      </c>
    </row>
    <row r="495" spans="2:7" x14ac:dyDescent="0.25">
      <c r="B495" s="47">
        <v>42597</v>
      </c>
      <c r="D495" s="30">
        <v>10829.150390999999</v>
      </c>
      <c r="E495" s="29">
        <f t="shared" si="29"/>
        <v>6.2280350706012122E-4</v>
      </c>
      <c r="F495" s="34">
        <f t="shared" si="30"/>
        <v>6.2280350706012122E-4</v>
      </c>
      <c r="G495" s="34" t="e">
        <f t="shared" si="32"/>
        <v>#VALUE!</v>
      </c>
    </row>
    <row r="496" spans="2:7" x14ac:dyDescent="0.25">
      <c r="B496" s="47">
        <v>42604</v>
      </c>
      <c r="D496" s="30">
        <v>10749.330078000001</v>
      </c>
      <c r="E496" s="29">
        <f t="shared" si="29"/>
        <v>-7.3708749179747235E-3</v>
      </c>
      <c r="F496" s="34">
        <f t="shared" si="30"/>
        <v>-7.3708749179747235E-3</v>
      </c>
      <c r="G496" s="34" t="e">
        <f t="shared" si="32"/>
        <v>#VALUE!</v>
      </c>
    </row>
    <row r="497" spans="2:7" x14ac:dyDescent="0.25">
      <c r="B497" s="47">
        <v>42611</v>
      </c>
      <c r="D497" s="30">
        <v>10856.919921999999</v>
      </c>
      <c r="E497" s="29">
        <f t="shared" ref="E497:E530" si="33">D497/D496-1</f>
        <v>1.0008981324352018E-2</v>
      </c>
      <c r="F497" s="34">
        <f t="shared" si="30"/>
        <v>1.0008981324352018E-2</v>
      </c>
      <c r="G497" s="34" t="e">
        <f t="shared" si="32"/>
        <v>#VALUE!</v>
      </c>
    </row>
    <row r="498" spans="2:7" x14ac:dyDescent="0.25">
      <c r="B498" s="47">
        <v>42618</v>
      </c>
      <c r="D498" s="30">
        <v>10613.530273</v>
      </c>
      <c r="E498" s="29">
        <f t="shared" si="33"/>
        <v>-2.2417927989576869E-2</v>
      </c>
      <c r="F498" s="34">
        <f t="shared" si="30"/>
        <v>-2.2417927989576869E-2</v>
      </c>
      <c r="G498" s="34" t="e">
        <f t="shared" si="32"/>
        <v>#VALUE!</v>
      </c>
    </row>
    <row r="499" spans="2:7" x14ac:dyDescent="0.25">
      <c r="B499" s="47">
        <v>42625</v>
      </c>
      <c r="D499" s="30">
        <v>10532.269531</v>
      </c>
      <c r="E499" s="29">
        <f t="shared" si="33"/>
        <v>-7.6563348772576978E-3</v>
      </c>
      <c r="F499" s="34">
        <f t="shared" si="30"/>
        <v>-7.6563348772576978E-3</v>
      </c>
      <c r="G499" s="34" t="e">
        <f t="shared" si="32"/>
        <v>#VALUE!</v>
      </c>
    </row>
    <row r="500" spans="2:7" x14ac:dyDescent="0.25">
      <c r="B500" s="47">
        <v>42632</v>
      </c>
      <c r="D500" s="30">
        <v>10717.990234000001</v>
      </c>
      <c r="E500" s="29">
        <f t="shared" si="33"/>
        <v>1.7633493185240212E-2</v>
      </c>
      <c r="F500" s="34">
        <f t="shared" si="30"/>
        <v>1.7633493185240212E-2</v>
      </c>
      <c r="G500" s="34" t="e">
        <f t="shared" si="32"/>
        <v>#VALUE!</v>
      </c>
    </row>
    <row r="501" spans="2:7" x14ac:dyDescent="0.25">
      <c r="B501" s="47">
        <v>42639</v>
      </c>
      <c r="D501" s="30">
        <v>10721.740234000001</v>
      </c>
      <c r="E501" s="29">
        <f t="shared" si="33"/>
        <v>3.4987902751626443E-4</v>
      </c>
      <c r="F501" s="34">
        <f t="shared" si="30"/>
        <v>3.4987902751626443E-4</v>
      </c>
      <c r="G501" s="34" t="e">
        <f t="shared" si="32"/>
        <v>#VALUE!</v>
      </c>
    </row>
    <row r="502" spans="2:7" x14ac:dyDescent="0.25">
      <c r="B502" s="47">
        <v>42646</v>
      </c>
      <c r="D502" s="30">
        <v>10626.919921999999</v>
      </c>
      <c r="E502" s="29">
        <f t="shared" si="33"/>
        <v>-8.8437427069268937E-3</v>
      </c>
      <c r="F502" s="34">
        <f t="shared" si="30"/>
        <v>-8.8437427069268937E-3</v>
      </c>
      <c r="G502" s="34" t="e">
        <f t="shared" si="32"/>
        <v>#VALUE!</v>
      </c>
    </row>
    <row r="503" spans="2:7" x14ac:dyDescent="0.25">
      <c r="B503" s="47">
        <v>42653</v>
      </c>
      <c r="D503" s="30">
        <v>10521.299805000001</v>
      </c>
      <c r="E503" s="29">
        <f t="shared" si="33"/>
        <v>-9.9389209456017813E-3</v>
      </c>
      <c r="F503" s="34">
        <f t="shared" si="30"/>
        <v>-9.9389209456017813E-3</v>
      </c>
      <c r="G503" s="34" t="e">
        <f t="shared" si="32"/>
        <v>#VALUE!</v>
      </c>
    </row>
    <row r="504" spans="2:7" x14ac:dyDescent="0.25">
      <c r="B504" s="47">
        <v>42660</v>
      </c>
      <c r="D504" s="30">
        <v>10571.879883</v>
      </c>
      <c r="E504" s="29">
        <f t="shared" si="33"/>
        <v>4.8073982243108659E-3</v>
      </c>
      <c r="F504" s="34">
        <f t="shared" si="30"/>
        <v>4.8073982243108659E-3</v>
      </c>
      <c r="G504" s="34" t="e">
        <f t="shared" si="32"/>
        <v>#VALUE!</v>
      </c>
    </row>
    <row r="505" spans="2:7" x14ac:dyDescent="0.25">
      <c r="B505" s="47">
        <v>42667</v>
      </c>
      <c r="D505" s="30">
        <v>10476.620117</v>
      </c>
      <c r="E505" s="29">
        <f t="shared" si="33"/>
        <v>-9.0106742655278182E-3</v>
      </c>
      <c r="F505" s="34">
        <f t="shared" si="30"/>
        <v>-9.0106742655278182E-3</v>
      </c>
      <c r="G505" s="34" t="e">
        <f t="shared" si="32"/>
        <v>#VALUE!</v>
      </c>
    </row>
    <row r="506" spans="2:7" x14ac:dyDescent="0.25">
      <c r="B506" s="47">
        <v>42674</v>
      </c>
      <c r="D506" s="30">
        <v>10289.349609000001</v>
      </c>
      <c r="E506" s="29">
        <f t="shared" si="33"/>
        <v>-1.7875088139935769E-2</v>
      </c>
      <c r="F506" s="34">
        <f t="shared" si="30"/>
        <v>-1.7875088139935769E-2</v>
      </c>
      <c r="G506" s="34" t="e">
        <f t="shared" si="32"/>
        <v>#VALUE!</v>
      </c>
    </row>
    <row r="507" spans="2:7" x14ac:dyDescent="0.25">
      <c r="B507" s="47">
        <v>42681</v>
      </c>
      <c r="D507" s="30">
        <v>10652.240234000001</v>
      </c>
      <c r="E507" s="29">
        <f t="shared" si="33"/>
        <v>3.5268567867747791E-2</v>
      </c>
      <c r="F507" s="34">
        <f t="shared" si="30"/>
        <v>3.5268567867747791E-2</v>
      </c>
      <c r="G507" s="34" t="e">
        <f t="shared" si="32"/>
        <v>#VALUE!</v>
      </c>
    </row>
    <row r="508" spans="2:7" x14ac:dyDescent="0.25">
      <c r="B508" s="47">
        <v>42688</v>
      </c>
      <c r="D508" s="30">
        <v>10709.509765999999</v>
      </c>
      <c r="E508" s="29">
        <f t="shared" si="33"/>
        <v>5.3762899392002517E-3</v>
      </c>
      <c r="F508" s="34">
        <f t="shared" si="30"/>
        <v>5.3762899392002517E-3</v>
      </c>
      <c r="G508" s="34" t="e">
        <f t="shared" si="32"/>
        <v>#VALUE!</v>
      </c>
    </row>
    <row r="509" spans="2:7" x14ac:dyDescent="0.25">
      <c r="B509" s="47">
        <v>42695</v>
      </c>
      <c r="D509" s="30">
        <v>10878.089844</v>
      </c>
      <c r="E509" s="29">
        <f t="shared" si="33"/>
        <v>1.5741157315641185E-2</v>
      </c>
      <c r="F509" s="34">
        <f t="shared" si="30"/>
        <v>1.5741157315641185E-2</v>
      </c>
      <c r="G509" s="34" t="e">
        <f t="shared" si="32"/>
        <v>#VALUE!</v>
      </c>
    </row>
    <row r="510" spans="2:7" x14ac:dyDescent="0.25">
      <c r="B510" s="47">
        <v>42702</v>
      </c>
      <c r="D510" s="30">
        <v>10838.580078000001</v>
      </c>
      <c r="E510" s="29">
        <f t="shared" si="33"/>
        <v>-3.6320499799687989E-3</v>
      </c>
      <c r="F510" s="34">
        <f t="shared" si="30"/>
        <v>-3.6320499799687989E-3</v>
      </c>
      <c r="G510" s="34" t="e">
        <f t="shared" si="32"/>
        <v>#VALUE!</v>
      </c>
    </row>
    <row r="511" spans="2:7" x14ac:dyDescent="0.25">
      <c r="B511" s="47">
        <v>42709</v>
      </c>
      <c r="D511" s="30">
        <v>11191.790039</v>
      </c>
      <c r="E511" s="29">
        <f t="shared" si="33"/>
        <v>3.2588213442915848E-2</v>
      </c>
      <c r="F511" s="34">
        <f t="shared" si="30"/>
        <v>3.2588213442915848E-2</v>
      </c>
      <c r="G511" s="34" t="e">
        <f t="shared" si="32"/>
        <v>#VALUE!</v>
      </c>
    </row>
    <row r="512" spans="2:7" x14ac:dyDescent="0.25">
      <c r="B512" s="47">
        <v>42716</v>
      </c>
      <c r="D512" s="30">
        <v>11125.219727</v>
      </c>
      <c r="E512" s="29">
        <f t="shared" si="33"/>
        <v>-5.9481380340430379E-3</v>
      </c>
      <c r="F512" s="34">
        <f t="shared" si="30"/>
        <v>-5.9481380340430379E-3</v>
      </c>
      <c r="G512" s="34" t="e">
        <f t="shared" si="32"/>
        <v>#VALUE!</v>
      </c>
    </row>
    <row r="513" spans="2:7" x14ac:dyDescent="0.25">
      <c r="B513" s="47">
        <v>42723</v>
      </c>
      <c r="D513" s="30">
        <v>11128.799805000001</v>
      </c>
      <c r="E513" s="29">
        <f t="shared" si="33"/>
        <v>3.2179840828772122E-4</v>
      </c>
      <c r="F513" s="34">
        <f t="shared" si="30"/>
        <v>3.2179840828772122E-4</v>
      </c>
      <c r="G513" s="34" t="e">
        <f t="shared" si="32"/>
        <v>#VALUE!</v>
      </c>
    </row>
    <row r="514" spans="2:7" x14ac:dyDescent="0.25">
      <c r="B514" s="47">
        <v>42730</v>
      </c>
      <c r="D514" s="30">
        <v>11056.900390999999</v>
      </c>
      <c r="E514" s="29">
        <f t="shared" si="33"/>
        <v>-6.4606619994815873E-3</v>
      </c>
      <c r="F514" s="34">
        <f t="shared" si="30"/>
        <v>-6.4606619994815873E-3</v>
      </c>
      <c r="G514" s="34" t="e">
        <f t="shared" si="32"/>
        <v>#VALUE!</v>
      </c>
    </row>
    <row r="515" spans="2:7" x14ac:dyDescent="0.25">
      <c r="B515" s="47">
        <v>42737</v>
      </c>
      <c r="D515" s="30">
        <v>11237.620117</v>
      </c>
      <c r="E515" s="29">
        <f t="shared" si="33"/>
        <v>1.634451967633721E-2</v>
      </c>
      <c r="F515" s="34">
        <f t="shared" si="30"/>
        <v>1.634451967633721E-2</v>
      </c>
      <c r="G515" s="34" t="e">
        <f t="shared" si="32"/>
        <v>#VALUE!</v>
      </c>
    </row>
    <row r="516" spans="2:7" x14ac:dyDescent="0.25">
      <c r="B516" s="47">
        <v>42744</v>
      </c>
      <c r="D516" s="30">
        <v>11227.169921999999</v>
      </c>
      <c r="E516" s="29">
        <f t="shared" si="33"/>
        <v>-9.2992954835624531E-4</v>
      </c>
      <c r="F516" s="34">
        <f t="shared" si="30"/>
        <v>-9.2992954835624531E-4</v>
      </c>
      <c r="G516" s="34" t="e">
        <f t="shared" si="32"/>
        <v>#VALUE!</v>
      </c>
    </row>
    <row r="517" spans="2:7" x14ac:dyDescent="0.25">
      <c r="B517" s="47">
        <v>42751</v>
      </c>
      <c r="D517" s="30">
        <v>11192.790039</v>
      </c>
      <c r="E517" s="29">
        <f t="shared" si="33"/>
        <v>-3.0622038535847995E-3</v>
      </c>
      <c r="F517" s="34">
        <f t="shared" si="30"/>
        <v>-3.0622038535847995E-3</v>
      </c>
      <c r="G517" s="34" t="e">
        <f t="shared" si="32"/>
        <v>#VALUE!</v>
      </c>
    </row>
    <row r="518" spans="2:7" x14ac:dyDescent="0.25">
      <c r="B518" s="47">
        <v>42758</v>
      </c>
      <c r="D518" s="30">
        <v>11283.190430000001</v>
      </c>
      <c r="E518" s="29">
        <f t="shared" si="33"/>
        <v>8.0766628057000744E-3</v>
      </c>
      <c r="F518" s="34">
        <f t="shared" si="30"/>
        <v>8.0766628057000744E-3</v>
      </c>
      <c r="G518" s="34" t="e">
        <f t="shared" si="32"/>
        <v>#VALUE!</v>
      </c>
    </row>
    <row r="519" spans="2:7" x14ac:dyDescent="0.25">
      <c r="B519" s="47">
        <v>42765</v>
      </c>
      <c r="D519" s="30">
        <v>11310.740234000001</v>
      </c>
      <c r="E519" s="29">
        <f t="shared" si="33"/>
        <v>2.4416679104122263E-3</v>
      </c>
      <c r="F519" s="34">
        <f t="shared" si="30"/>
        <v>2.4416679104122263E-3</v>
      </c>
      <c r="G519" s="34" t="e">
        <f t="shared" si="32"/>
        <v>#VALUE!</v>
      </c>
    </row>
    <row r="520" spans="2:7" x14ac:dyDescent="0.25">
      <c r="B520" s="47">
        <v>42772</v>
      </c>
      <c r="D520" s="30">
        <v>11377.719727</v>
      </c>
      <c r="E520" s="29">
        <f t="shared" si="33"/>
        <v>5.921760345857674E-3</v>
      </c>
      <c r="F520" s="34">
        <f t="shared" si="30"/>
        <v>5.921760345857674E-3</v>
      </c>
      <c r="G520" s="34" t="e">
        <f t="shared" si="32"/>
        <v>#VALUE!</v>
      </c>
    </row>
    <row r="521" spans="2:7" x14ac:dyDescent="0.25">
      <c r="B521" s="47">
        <v>42779</v>
      </c>
      <c r="D521" s="30">
        <v>11510.910156</v>
      </c>
      <c r="E521" s="29">
        <f t="shared" si="33"/>
        <v>1.1706249775509159E-2</v>
      </c>
      <c r="F521" s="34">
        <f t="shared" si="30"/>
        <v>1.1706249775509159E-2</v>
      </c>
      <c r="G521" s="34" t="e">
        <f t="shared" si="32"/>
        <v>#VALUE!</v>
      </c>
    </row>
    <row r="522" spans="2:7" x14ac:dyDescent="0.25">
      <c r="B522" s="47">
        <v>42786</v>
      </c>
      <c r="D522" s="30">
        <v>11541.290039</v>
      </c>
      <c r="E522" s="29">
        <f t="shared" si="33"/>
        <v>2.6392250993432231E-3</v>
      </c>
      <c r="F522" s="34">
        <f t="shared" si="30"/>
        <v>2.6392250993432231E-3</v>
      </c>
      <c r="G522" s="34" t="e">
        <f t="shared" si="32"/>
        <v>#VALUE!</v>
      </c>
    </row>
    <row r="523" spans="2:7" x14ac:dyDescent="0.25">
      <c r="B523" s="47">
        <v>42793</v>
      </c>
      <c r="D523" s="30">
        <v>11598.370117</v>
      </c>
      <c r="E523" s="29">
        <f t="shared" si="33"/>
        <v>4.9457277138966749E-3</v>
      </c>
      <c r="F523" s="34">
        <f t="shared" si="30"/>
        <v>4.9457277138966749E-3</v>
      </c>
      <c r="G523" s="34" t="e">
        <f t="shared" si="32"/>
        <v>#VALUE!</v>
      </c>
    </row>
    <row r="524" spans="2:7" x14ac:dyDescent="0.25">
      <c r="B524" s="47">
        <v>42800</v>
      </c>
      <c r="D524" s="30">
        <v>11500.759765999999</v>
      </c>
      <c r="E524" s="29">
        <f t="shared" si="33"/>
        <v>-8.4158679206943754E-3</v>
      </c>
      <c r="F524" s="34">
        <f t="shared" si="30"/>
        <v>-8.4158679206943754E-3</v>
      </c>
      <c r="G524" s="34" t="e">
        <f t="shared" si="32"/>
        <v>#VALUE!</v>
      </c>
    </row>
    <row r="525" spans="2:7" x14ac:dyDescent="0.25">
      <c r="B525" s="47">
        <v>42807</v>
      </c>
      <c r="D525" s="30">
        <v>11589.009765999999</v>
      </c>
      <c r="E525" s="29">
        <f t="shared" si="33"/>
        <v>7.6734060875609522E-3</v>
      </c>
      <c r="F525" s="34">
        <f t="shared" ref="F525:F531" si="34">IF(OR(E525&gt;($I$20+$I$21*$I$19),E525&lt;($I$20-$I$21*$I$19)),"",E525)</f>
        <v>7.6734060875609522E-3</v>
      </c>
      <c r="G525" s="34" t="e">
        <f t="shared" si="32"/>
        <v>#VALUE!</v>
      </c>
    </row>
    <row r="526" spans="2:7" x14ac:dyDescent="0.25">
      <c r="B526" s="47">
        <v>42814</v>
      </c>
      <c r="D526" s="30">
        <v>11418.889648</v>
      </c>
      <c r="E526" s="29">
        <f t="shared" si="33"/>
        <v>-1.4679435209304925E-2</v>
      </c>
      <c r="F526" s="34">
        <f t="shared" si="34"/>
        <v>-1.4679435209304925E-2</v>
      </c>
      <c r="G526" s="34" t="e">
        <f t="shared" si="32"/>
        <v>#VALUE!</v>
      </c>
    </row>
    <row r="527" spans="2:7" x14ac:dyDescent="0.25">
      <c r="B527" s="47">
        <v>42821</v>
      </c>
      <c r="D527" s="30">
        <v>11492.849609000001</v>
      </c>
      <c r="E527" s="29">
        <f t="shared" si="33"/>
        <v>6.4769836017246618E-3</v>
      </c>
      <c r="F527" s="34">
        <f t="shared" si="34"/>
        <v>6.4769836017246618E-3</v>
      </c>
      <c r="G527" s="34" t="e">
        <f t="shared" si="32"/>
        <v>#VALUE!</v>
      </c>
    </row>
    <row r="528" spans="2:7" x14ac:dyDescent="0.25">
      <c r="B528" s="47">
        <v>42828</v>
      </c>
      <c r="D528" s="30">
        <v>11445.580078000001</v>
      </c>
      <c r="E528" s="29">
        <f t="shared" si="33"/>
        <v>-4.1129513226191294E-3</v>
      </c>
      <c r="F528" s="34">
        <f t="shared" si="34"/>
        <v>-4.1129513226191294E-3</v>
      </c>
      <c r="G528" s="34" t="e">
        <f t="shared" si="32"/>
        <v>#VALUE!</v>
      </c>
    </row>
    <row r="529" spans="2:7" x14ac:dyDescent="0.25">
      <c r="B529" s="47">
        <v>42835</v>
      </c>
      <c r="D529" s="30">
        <v>11324.530273</v>
      </c>
      <c r="E529" s="29">
        <f t="shared" si="33"/>
        <v>-1.0576117957767361E-2</v>
      </c>
      <c r="F529" s="34">
        <f t="shared" si="34"/>
        <v>-1.0576117957767361E-2</v>
      </c>
      <c r="G529" s="34" t="e">
        <f t="shared" si="32"/>
        <v>#VALUE!</v>
      </c>
    </row>
    <row r="530" spans="2:7" x14ac:dyDescent="0.25">
      <c r="B530" s="47">
        <v>42842</v>
      </c>
      <c r="D530" s="30">
        <v>11389.129883</v>
      </c>
      <c r="E530" s="29">
        <f t="shared" si="33"/>
        <v>5.7043964246374923E-3</v>
      </c>
      <c r="F530" s="34">
        <f t="shared" si="34"/>
        <v>5.7043964246374923E-3</v>
      </c>
      <c r="G530" s="34" t="e">
        <f t="shared" si="32"/>
        <v>#VALUE!</v>
      </c>
    </row>
    <row r="531" spans="2:7" x14ac:dyDescent="0.25">
      <c r="B531" s="47">
        <v>42849</v>
      </c>
      <c r="D531" s="30">
        <v>11536.080078000001</v>
      </c>
      <c r="E531" s="29">
        <f>D531/D530-1</f>
        <v>1.2902670924786586E-2</v>
      </c>
      <c r="F531" s="34">
        <f t="shared" si="34"/>
        <v>1.2902670924786586E-2</v>
      </c>
      <c r="G531" s="34" t="e">
        <f t="shared" si="32"/>
        <v>#VALUE!</v>
      </c>
    </row>
    <row r="532" spans="2:7" x14ac:dyDescent="0.25">
      <c r="D532" s="30"/>
    </row>
    <row r="533" spans="2:7" x14ac:dyDescent="0.25">
      <c r="D533" s="30"/>
    </row>
    <row r="534" spans="2:7" x14ac:dyDescent="0.25">
      <c r="D534" s="30"/>
    </row>
    <row r="535" spans="2:7" x14ac:dyDescent="0.25">
      <c r="D535" s="30"/>
    </row>
    <row r="536" spans="2:7" x14ac:dyDescent="0.25">
      <c r="D536" s="30"/>
    </row>
    <row r="537" spans="2:7" x14ac:dyDescent="0.25">
      <c r="D537" s="30"/>
    </row>
    <row r="538" spans="2:7" x14ac:dyDescent="0.25">
      <c r="D538" s="30"/>
    </row>
    <row r="539" spans="2:7" x14ac:dyDescent="0.25">
      <c r="D539" s="30"/>
    </row>
    <row r="540" spans="2:7" x14ac:dyDescent="0.25">
      <c r="D540" s="30"/>
    </row>
    <row r="541" spans="2:7" x14ac:dyDescent="0.25">
      <c r="D541" s="30"/>
    </row>
    <row r="542" spans="2:7" x14ac:dyDescent="0.25">
      <c r="D542" s="30"/>
    </row>
    <row r="543" spans="2:7" x14ac:dyDescent="0.25">
      <c r="D543" s="30"/>
    </row>
    <row r="544" spans="2:7" x14ac:dyDescent="0.25">
      <c r="D544" s="30"/>
    </row>
  </sheetData>
  <mergeCells count="12">
    <mergeCell ref="U8:U9"/>
    <mergeCell ref="B8:B9"/>
    <mergeCell ref="K8:K9"/>
    <mergeCell ref="N8:N9"/>
    <mergeCell ref="O8:O9"/>
    <mergeCell ref="P8:P9"/>
    <mergeCell ref="G8:G9"/>
    <mergeCell ref="S11:S13"/>
    <mergeCell ref="M8:M9"/>
    <mergeCell ref="R8:R9"/>
    <mergeCell ref="S8:S9"/>
    <mergeCell ref="D8:F8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/>
  <dimension ref="C2:CA1370"/>
  <sheetViews>
    <sheetView showGridLines="0" workbookViewId="0">
      <selection activeCell="L26" sqref="L26"/>
    </sheetView>
  </sheetViews>
  <sheetFormatPr defaultRowHeight="15" x14ac:dyDescent="0.25"/>
  <cols>
    <col min="1" max="1" width="6.5703125" customWidth="1"/>
    <col min="3" max="3" width="10.5703125" customWidth="1"/>
    <col min="4" max="5" width="9.28515625" bestFit="1" customWidth="1"/>
    <col min="6" max="6" width="4.85546875" customWidth="1"/>
    <col min="7" max="7" width="9.140625" customWidth="1"/>
    <col min="8" max="8" width="10.85546875" bestFit="1" customWidth="1"/>
    <col min="9" max="9" width="9.28515625" customWidth="1"/>
    <col min="10" max="11" width="10.85546875" customWidth="1"/>
    <col min="12" max="12" width="10" customWidth="1"/>
    <col min="13" max="14" width="10.85546875" customWidth="1"/>
    <col min="16" max="16" width="14.5703125" style="74" customWidth="1"/>
    <col min="17" max="18" width="9.28515625" bestFit="1" customWidth="1"/>
    <col min="19" max="19" width="7.7109375" customWidth="1"/>
    <col min="20" max="20" width="11.85546875" customWidth="1"/>
    <col min="21" max="21" width="11.28515625" customWidth="1"/>
    <col min="22" max="22" width="9.85546875" customWidth="1"/>
    <col min="23" max="23" width="9.28515625" bestFit="1" customWidth="1"/>
    <col min="24" max="24" width="12.140625" customWidth="1"/>
    <col min="25" max="25" width="9.85546875" customWidth="1"/>
    <col min="26" max="26" width="10" customWidth="1"/>
    <col min="27" max="27" width="9.28515625" bestFit="1" customWidth="1"/>
    <col min="28" max="28" width="5.7109375" customWidth="1"/>
    <col min="29" max="29" width="14.5703125" style="74" customWidth="1"/>
    <col min="30" max="33" width="9.28515625" bestFit="1" customWidth="1"/>
    <col min="34" max="34" width="8.140625" customWidth="1"/>
    <col min="35" max="35" width="5.85546875" customWidth="1"/>
    <col min="36" max="36" width="6.42578125" customWidth="1"/>
    <col min="37" max="37" width="11.85546875" customWidth="1"/>
    <col min="38" max="38" width="11.28515625" customWidth="1"/>
    <col min="39" max="39" width="8.5703125" customWidth="1"/>
    <col min="40" max="41" width="9.85546875" customWidth="1"/>
    <col min="42" max="42" width="9.28515625" bestFit="1" customWidth="1"/>
    <col min="43" max="43" width="7.28515625" customWidth="1"/>
    <col min="44" max="44" width="7" customWidth="1"/>
    <col min="45" max="45" width="12.140625" customWidth="1"/>
    <col min="46" max="46" width="9.28515625" bestFit="1" customWidth="1"/>
    <col min="47" max="47" width="8.7109375" customWidth="1"/>
    <col min="48" max="49" width="10" customWidth="1"/>
    <col min="50" max="50" width="9.28515625" bestFit="1" customWidth="1"/>
    <col min="51" max="51" width="7.42578125" customWidth="1"/>
    <col min="52" max="52" width="9" customWidth="1"/>
    <col min="53" max="53" width="4.42578125" customWidth="1"/>
    <col min="54" max="54" width="11.140625" customWidth="1"/>
    <col min="55" max="56" width="9.28515625" bestFit="1" customWidth="1"/>
    <col min="57" max="57" width="7.7109375" customWidth="1"/>
    <col min="58" max="58" width="5.42578125" customWidth="1"/>
    <col min="59" max="59" width="11.140625" customWidth="1"/>
    <col min="60" max="61" width="9.28515625" bestFit="1" customWidth="1"/>
    <col min="62" max="62" width="8" customWidth="1"/>
    <col min="63" max="63" width="5.5703125" customWidth="1"/>
    <col min="64" max="64" width="10.7109375" customWidth="1"/>
    <col min="65" max="66" width="9.28515625" bestFit="1" customWidth="1"/>
    <col min="67" max="67" width="8.7109375" customWidth="1"/>
    <col min="70" max="72" width="9.42578125" bestFit="1" customWidth="1"/>
    <col min="73" max="73" width="11.5703125" bestFit="1" customWidth="1"/>
    <col min="74" max="74" width="10.5703125" bestFit="1" customWidth="1"/>
    <col min="75" max="75" width="9.42578125" bestFit="1" customWidth="1"/>
  </cols>
  <sheetData>
    <row r="2" spans="3:77" x14ac:dyDescent="0.25">
      <c r="BB2" s="207" t="s">
        <v>143</v>
      </c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</row>
    <row r="3" spans="3:77" ht="17.25" customHeight="1" x14ac:dyDescent="0.25">
      <c r="D3" s="219" t="s">
        <v>146</v>
      </c>
      <c r="E3" s="219"/>
      <c r="F3" s="103"/>
      <c r="G3" s="103"/>
      <c r="H3" s="103"/>
      <c r="I3" s="103"/>
      <c r="J3" s="103"/>
      <c r="K3" s="221" t="s">
        <v>137</v>
      </c>
      <c r="L3" s="221"/>
      <c r="M3" s="221" t="s">
        <v>138</v>
      </c>
      <c r="N3" s="221"/>
      <c r="O3" s="103"/>
      <c r="P3" s="85"/>
      <c r="Q3" s="221" t="s">
        <v>139</v>
      </c>
      <c r="R3" s="221"/>
      <c r="S3" s="103"/>
      <c r="T3" s="103"/>
      <c r="U3" s="221" t="s">
        <v>137</v>
      </c>
      <c r="V3" s="221"/>
      <c r="W3" s="103"/>
      <c r="X3" s="103"/>
      <c r="Y3" s="221" t="s">
        <v>138</v>
      </c>
      <c r="Z3" s="221"/>
      <c r="AA3" s="103"/>
      <c r="AB3" s="103"/>
      <c r="AC3" s="85"/>
      <c r="AD3" s="221" t="s">
        <v>140</v>
      </c>
      <c r="AE3" s="221"/>
      <c r="AF3" s="221"/>
      <c r="AG3" s="221"/>
      <c r="AH3" s="103"/>
      <c r="AI3" s="103"/>
      <c r="AJ3" s="103"/>
      <c r="AK3" s="103"/>
      <c r="AL3" s="221" t="s">
        <v>141</v>
      </c>
      <c r="AM3" s="221"/>
      <c r="AN3" s="221"/>
      <c r="AO3" s="221"/>
      <c r="AP3" s="103"/>
      <c r="AQ3" s="103"/>
      <c r="AR3" s="103"/>
      <c r="AS3" s="103"/>
      <c r="AT3" s="221" t="s">
        <v>142</v>
      </c>
      <c r="AU3" s="221"/>
      <c r="AV3" s="221"/>
      <c r="AW3" s="221"/>
      <c r="AX3" s="103"/>
      <c r="AY3" s="103"/>
      <c r="AZ3" s="103"/>
      <c r="BA3" s="103"/>
      <c r="BB3" s="223" t="s">
        <v>144</v>
      </c>
      <c r="BC3" s="223"/>
      <c r="BD3" s="223"/>
      <c r="BE3" s="105"/>
      <c r="BF3" s="103"/>
      <c r="BG3" s="224" t="s">
        <v>148</v>
      </c>
      <c r="BH3" s="224"/>
      <c r="BI3" s="224"/>
      <c r="BJ3" s="103"/>
      <c r="BK3" s="103"/>
      <c r="BL3" s="223" t="s">
        <v>145</v>
      </c>
      <c r="BM3" s="223"/>
      <c r="BN3" s="223"/>
      <c r="BO3" s="103"/>
      <c r="BP3" s="103"/>
    </row>
    <row r="4" spans="3:77" ht="17.25" customHeight="1" x14ac:dyDescent="0.25">
      <c r="D4" s="220"/>
      <c r="E4" s="220"/>
      <c r="F4" s="103"/>
      <c r="G4" s="103"/>
      <c r="H4" s="103"/>
      <c r="I4" s="103"/>
      <c r="J4" s="103"/>
      <c r="K4" s="222"/>
      <c r="L4" s="222"/>
      <c r="M4" s="222"/>
      <c r="N4" s="222"/>
      <c r="O4" s="103"/>
      <c r="P4" s="85"/>
      <c r="Q4" s="222"/>
      <c r="R4" s="222"/>
      <c r="S4" s="103"/>
      <c r="T4" s="104"/>
      <c r="U4" s="222"/>
      <c r="V4" s="222"/>
      <c r="W4" s="103"/>
      <c r="X4" s="104"/>
      <c r="Y4" s="222"/>
      <c r="Z4" s="222"/>
      <c r="AA4" s="103"/>
      <c r="AB4" s="103"/>
      <c r="AC4" s="85"/>
      <c r="AD4" s="222"/>
      <c r="AE4" s="222"/>
      <c r="AF4" s="222"/>
      <c r="AG4" s="222"/>
      <c r="AH4" s="103"/>
      <c r="AI4" s="103"/>
      <c r="AJ4" s="103"/>
      <c r="AK4" s="104"/>
      <c r="AL4" s="222"/>
      <c r="AM4" s="222"/>
      <c r="AN4" s="222"/>
      <c r="AO4" s="222"/>
      <c r="AP4" s="103"/>
      <c r="AQ4" s="103"/>
      <c r="AR4" s="103"/>
      <c r="AS4" s="104"/>
      <c r="AT4" s="222"/>
      <c r="AU4" s="222"/>
      <c r="AV4" s="222"/>
      <c r="AW4" s="222"/>
      <c r="AX4" s="103"/>
      <c r="AY4" s="103"/>
      <c r="AZ4" s="103"/>
      <c r="BA4" s="103"/>
      <c r="BB4" s="222"/>
      <c r="BC4" s="222"/>
      <c r="BD4" s="222"/>
      <c r="BE4" s="103"/>
      <c r="BF4" s="103"/>
      <c r="BG4" s="225"/>
      <c r="BH4" s="225"/>
      <c r="BI4" s="225"/>
      <c r="BJ4" s="103"/>
      <c r="BK4" s="103"/>
      <c r="BL4" s="222"/>
      <c r="BM4" s="222"/>
      <c r="BN4" s="222"/>
      <c r="BO4" s="103"/>
      <c r="BP4" s="103"/>
    </row>
    <row r="5" spans="3:77" x14ac:dyDescent="0.25">
      <c r="C5" s="87" t="s">
        <v>127</v>
      </c>
      <c r="D5" s="87" t="s">
        <v>119</v>
      </c>
      <c r="E5" s="87" t="s">
        <v>126</v>
      </c>
      <c r="G5" s="68" t="s">
        <v>129</v>
      </c>
      <c r="H5" s="87" t="s">
        <v>127</v>
      </c>
      <c r="I5" s="87" t="s">
        <v>119</v>
      </c>
      <c r="J5" s="87" t="s">
        <v>126</v>
      </c>
      <c r="K5" s="87" t="s">
        <v>119</v>
      </c>
      <c r="L5" s="87" t="s">
        <v>126</v>
      </c>
      <c r="M5" s="87" t="s">
        <v>119</v>
      </c>
      <c r="N5" s="87" t="s">
        <v>126</v>
      </c>
      <c r="P5" s="87" t="s">
        <v>127</v>
      </c>
      <c r="Q5" s="87" t="s">
        <v>119</v>
      </c>
      <c r="R5" s="87" t="s">
        <v>126</v>
      </c>
      <c r="T5" s="87" t="s">
        <v>127</v>
      </c>
      <c r="U5" s="87" t="s">
        <v>119</v>
      </c>
      <c r="V5" s="87" t="s">
        <v>126</v>
      </c>
      <c r="X5" s="87" t="s">
        <v>127</v>
      </c>
      <c r="Y5" s="87" t="s">
        <v>119</v>
      </c>
      <c r="Z5" s="87" t="s">
        <v>126</v>
      </c>
      <c r="AC5" s="87" t="s">
        <v>127</v>
      </c>
      <c r="AD5" s="87" t="s">
        <v>119</v>
      </c>
      <c r="AE5" s="87" t="s">
        <v>131</v>
      </c>
      <c r="AF5" s="87" t="s">
        <v>126</v>
      </c>
      <c r="AG5" s="87" t="s">
        <v>131</v>
      </c>
      <c r="AK5" s="87" t="s">
        <v>127</v>
      </c>
      <c r="AL5" s="87" t="s">
        <v>119</v>
      </c>
      <c r="AM5" s="87" t="s">
        <v>131</v>
      </c>
      <c r="AN5" s="87" t="s">
        <v>126</v>
      </c>
      <c r="AO5" s="87" t="s">
        <v>131</v>
      </c>
      <c r="AS5" s="87" t="s">
        <v>127</v>
      </c>
      <c r="AT5" s="87" t="s">
        <v>119</v>
      </c>
      <c r="AU5" s="87" t="s">
        <v>131</v>
      </c>
      <c r="AV5" s="87" t="s">
        <v>126</v>
      </c>
      <c r="AW5" s="87" t="s">
        <v>131</v>
      </c>
      <c r="BB5" s="87" t="s">
        <v>127</v>
      </c>
      <c r="BC5" s="87" t="s">
        <v>119</v>
      </c>
      <c r="BD5" s="87" t="s">
        <v>126</v>
      </c>
      <c r="BG5" s="87" t="s">
        <v>127</v>
      </c>
      <c r="BH5" s="87" t="s">
        <v>119</v>
      </c>
      <c r="BI5" s="87" t="s">
        <v>126</v>
      </c>
      <c r="BJ5" s="93"/>
      <c r="BL5" s="87" t="s">
        <v>127</v>
      </c>
      <c r="BM5" s="87" t="s">
        <v>119</v>
      </c>
      <c r="BN5" s="87" t="s">
        <v>126</v>
      </c>
      <c r="BQ5" s="60" t="s">
        <v>149</v>
      </c>
      <c r="BR5" s="60"/>
      <c r="BS5" s="60"/>
      <c r="BT5" s="60"/>
      <c r="BU5" s="60"/>
      <c r="BV5" s="60"/>
      <c r="BW5" s="60"/>
    </row>
    <row r="6" spans="3:77" s="24" customFormat="1" ht="15.75" thickBot="1" x14ac:dyDescent="0.3">
      <c r="C6" s="95">
        <v>42857</v>
      </c>
      <c r="D6" s="96">
        <v>37</v>
      </c>
      <c r="E6" s="30">
        <v>66721.748929599999</v>
      </c>
      <c r="G6" s="41">
        <f>WEEKDAY(H6)</f>
        <v>2</v>
      </c>
      <c r="H6" s="95">
        <v>41764</v>
      </c>
      <c r="I6" s="97">
        <f t="shared" ref="I6:I69" si="0">IFERROR(VLOOKUP(H6,$C$6:$E$923,2,FALSE),"")</f>
        <v>33.936553525628398</v>
      </c>
      <c r="J6" s="30">
        <f t="shared" ref="J6:J69" si="1">IFERROR(VLOOKUP(H6,$C$6:$E$923,3,FALSE),"")</f>
        <v>53446.17</v>
      </c>
      <c r="K6" s="30"/>
      <c r="L6" s="30"/>
      <c r="M6" s="30"/>
      <c r="N6" s="30"/>
      <c r="P6" s="98">
        <v>41764</v>
      </c>
      <c r="Q6" s="97">
        <f>IFERROR(VLOOKUP(P6,$H$6:$J$1128,2,FALSE),"")</f>
        <v>33.936553525628398</v>
      </c>
      <c r="R6" s="30">
        <f>IFERROR(VLOOKUP(P6,$H$6:$J$1128,3,FALSE),"")</f>
        <v>53446.17</v>
      </c>
      <c r="S6" s="27" t="s">
        <v>120</v>
      </c>
      <c r="T6" s="95">
        <v>41764</v>
      </c>
      <c r="U6" s="97">
        <f>IFERROR(VLOOKUP(T6,$H$6:$N$1128,4,FALSE),"")</f>
        <v>0</v>
      </c>
      <c r="V6" s="30">
        <f>IFERROR(VLOOKUP(T6,$H$6:$N$1128,5,FALSE),"")</f>
        <v>0</v>
      </c>
      <c r="W6" s="27" t="s">
        <v>120</v>
      </c>
      <c r="X6" s="95">
        <v>41768</v>
      </c>
      <c r="Y6" s="97">
        <f>IFERROR(VLOOKUP(X6,$H$6:$N$1128,6,FALSE),"")</f>
        <v>33.716084036366759</v>
      </c>
      <c r="Z6" s="30">
        <f>IFERROR(VLOOKUP(X6,$H$6:$N$1128,7,FALSE),"")</f>
        <v>53560.271999999997</v>
      </c>
      <c r="AA6" s="27" t="s">
        <v>120</v>
      </c>
      <c r="AC6" s="98"/>
      <c r="AD6" s="97"/>
      <c r="AE6" s="97"/>
      <c r="AF6" s="30"/>
      <c r="AG6" s="30"/>
      <c r="AH6" s="27" t="s">
        <v>120</v>
      </c>
      <c r="AI6" s="27"/>
      <c r="AJ6" s="27"/>
      <c r="AK6" s="95"/>
      <c r="AL6" s="97"/>
      <c r="AM6" s="97"/>
      <c r="AN6" s="30"/>
      <c r="AO6" s="30"/>
      <c r="AP6" s="27" t="s">
        <v>120</v>
      </c>
      <c r="AQ6" s="27"/>
      <c r="AR6" s="27"/>
      <c r="AS6" s="95"/>
      <c r="AT6" s="97"/>
      <c r="AU6" s="97"/>
      <c r="AV6" s="30"/>
      <c r="AW6" s="30"/>
      <c r="AX6" s="27" t="s">
        <v>120</v>
      </c>
      <c r="AY6" s="27"/>
      <c r="AZ6" s="27"/>
      <c r="BB6" s="98">
        <v>41771</v>
      </c>
      <c r="BC6" s="34">
        <f>IF(OR(AE7&gt;($AI$14+$AI$15*$AI$13),AE7&lt;($AI$14-$AI$15*$AI$13)),"",AE7)</f>
        <v>-2.4366389704754781E-2</v>
      </c>
      <c r="BD6" s="34">
        <f>IF(OR(AG7&gt;($AJ$14+$AI$15*$AJ$13),AG7&lt;($AJ$14-$AI$15*$AJ$13)),"",AG7)</f>
        <v>1.1288217519325667E-2</v>
      </c>
      <c r="BE6" s="27" t="s">
        <v>120</v>
      </c>
      <c r="BG6" s="95">
        <v>41778</v>
      </c>
      <c r="BH6" s="34">
        <f>IF(OR(AM8&gt;($AQ$14+$AQ$15*$AQ$13),AM8&lt;($AQ$14-$AQ$15*$AQ$13)),"",AM8)</f>
        <v>8.4174453836355773E-2</v>
      </c>
      <c r="BI6" s="34">
        <f>IF(OR(AO8&gt;($AR$14+$AQ$15*$AR$13),AO8&lt;($AR$14-$AQ$15*$AR$13)),"",AO8)</f>
        <v>4.0761705233776958E-3</v>
      </c>
      <c r="BJ6" s="27" t="s">
        <v>120</v>
      </c>
      <c r="BL6" s="95">
        <v>41775</v>
      </c>
      <c r="BM6" s="34">
        <f>IF(OR(AU7&gt;($AY$14+$AY$15*$AY$13),AU7&lt;($AY$14-$AY$15*$AY$13)),"",AU7)</f>
        <v>5.358362485220889E-2</v>
      </c>
      <c r="BN6" s="34">
        <f>IF(OR(AW7&gt;($AZ$14+$AY$15*$AZ$13),AW7&lt;($AZ$14-$AY$15*$AZ$13)),"",AW7)</f>
        <v>8.9324577858361388E-3</v>
      </c>
      <c r="BO6" s="27" t="s">
        <v>120</v>
      </c>
      <c r="BQ6"/>
      <c r="BR6"/>
      <c r="BS6"/>
      <c r="BT6"/>
      <c r="BU6"/>
      <c r="BV6"/>
      <c r="BW6"/>
      <c r="BX6"/>
      <c r="BY6"/>
    </row>
    <row r="7" spans="3:77" s="24" customFormat="1" x14ac:dyDescent="0.25">
      <c r="C7" s="95">
        <v>42853</v>
      </c>
      <c r="D7" s="96">
        <v>36</v>
      </c>
      <c r="E7" s="30">
        <v>65403.245337</v>
      </c>
      <c r="G7" s="41">
        <f t="shared" ref="G7:G70" si="2">WEEKDAY(H7)</f>
        <v>3</v>
      </c>
      <c r="H7" s="95">
        <v>41765</v>
      </c>
      <c r="I7" s="97">
        <f t="shared" si="0"/>
        <v>33.326325474993503</v>
      </c>
      <c r="J7" s="30">
        <f t="shared" si="1"/>
        <v>53779.74</v>
      </c>
      <c r="K7" s="30"/>
      <c r="L7" s="30"/>
      <c r="M7" s="30"/>
      <c r="N7" s="30"/>
      <c r="P7" s="98">
        <v>41771</v>
      </c>
      <c r="Q7" s="97">
        <f t="shared" ref="Q7:Q70" si="3">IFERROR(VLOOKUP(P7,$H$6:$J$1128,2,FALSE),"")</f>
        <v>33.119635328810801</v>
      </c>
      <c r="R7" s="30">
        <f t="shared" ref="R7:R70" si="4">IFERROR(VLOOKUP(P7,$H$6:$J$1128,3,FALSE),"")</f>
        <v>54052.9</v>
      </c>
      <c r="S7" s="88">
        <f>CORREL(Q6:Q162,R6:R162)</f>
        <v>0.83081581054478493</v>
      </c>
      <c r="T7" s="95">
        <v>41771</v>
      </c>
      <c r="U7" s="97">
        <f>IFERROR(VLOOKUP(T7,$H$6:$N$1128,4,FALSE),"")</f>
        <v>33.55270039700325</v>
      </c>
      <c r="V7" s="30">
        <f t="shared" ref="V7:V70" si="5">IFERROR(VLOOKUP(T7,$H$6:$N$1128,5,FALSE),"")</f>
        <v>53681.618000000002</v>
      </c>
      <c r="W7" s="88">
        <f>CORREL(U7:U162,V7:V162)</f>
        <v>0.83316211608978308</v>
      </c>
      <c r="X7" s="95">
        <v>41775</v>
      </c>
      <c r="Y7" s="97">
        <f t="shared" ref="Y7:Y70" si="6">IFERROR(VLOOKUP(X7,$H$6:$N$1128,6,FALSE),"")</f>
        <v>35.571993167484123</v>
      </c>
      <c r="Z7" s="30">
        <f t="shared" ref="Z7:Z70" si="7">IFERROR(VLOOKUP(X7,$H$6:$N$1128,7,FALSE),"")</f>
        <v>54040.840000000004</v>
      </c>
      <c r="AA7" s="88">
        <f>CORREL(Y6:Y161,Z6:Z161)</f>
        <v>0.83290697806364122</v>
      </c>
      <c r="AC7" s="98">
        <v>41771</v>
      </c>
      <c r="AD7" s="34">
        <f>Q7/Q6-1</f>
        <v>-2.4071925754059587E-2</v>
      </c>
      <c r="AE7" s="34">
        <f>LN(1+AD7)</f>
        <v>-2.4366389704754781E-2</v>
      </c>
      <c r="AF7" s="34">
        <f>R7/R6-1</f>
        <v>1.1352169856137628E-2</v>
      </c>
      <c r="AG7" s="34">
        <f>LN(1+AF7)</f>
        <v>1.1288217519325667E-2</v>
      </c>
      <c r="AH7" s="88">
        <f>CORREL(AD7:AD162,AF7:AF162)</f>
        <v>0.35039434121823693</v>
      </c>
      <c r="AI7" s="88"/>
      <c r="AJ7" s="88"/>
      <c r="AK7" s="95"/>
      <c r="AL7" s="34"/>
      <c r="AM7" s="34"/>
      <c r="AN7" s="34"/>
      <c r="AO7" s="34"/>
      <c r="AP7" s="88">
        <f>CORREL(AL8:AL162,AN8:AN162)</f>
        <v>0.4445696197295263</v>
      </c>
      <c r="AQ7" s="88"/>
      <c r="AR7" s="88"/>
      <c r="AS7" s="95">
        <v>41775</v>
      </c>
      <c r="AT7" s="34">
        <f>Y7/Y6-1</f>
        <v>5.5045216078935644E-2</v>
      </c>
      <c r="AU7" s="34">
        <f>LN(1+AT7)</f>
        <v>5.358362485220889E-2</v>
      </c>
      <c r="AV7" s="34">
        <f>Z7/Z6-1</f>
        <v>8.972471237636892E-3</v>
      </c>
      <c r="AW7" s="34">
        <f>LN(1+AV7)</f>
        <v>8.9324577858361388E-3</v>
      </c>
      <c r="AX7" s="88">
        <f>CORREL(AT7:AT161,AV7:AV161)</f>
        <v>0.441993137544548</v>
      </c>
      <c r="AY7" s="88"/>
      <c r="AZ7" s="88"/>
      <c r="BB7" s="98">
        <v>41778</v>
      </c>
      <c r="BC7" s="34">
        <f t="shared" ref="BC7:BC42" si="8">IF(OR(AE8&gt;($AI$14+$AI$15*$AI$13),AE8&lt;($AI$14-$AI$15*$AI$13)),"",AE8)</f>
        <v>0.13101638881853808</v>
      </c>
      <c r="BD7" s="34">
        <f t="shared" ref="BD7:BD42" si="9">IF(OR(AG8&gt;($AJ$14+$AI$15*$AJ$13),AG8&lt;($AJ$14-$AI$15*$AJ$13)),"",AG8)</f>
        <v>-1.3031113768706281E-2</v>
      </c>
      <c r="BE7" s="88">
        <f>CORREL(BC6:BC155,BD6:BD155)</f>
        <v>0.3494769109632187</v>
      </c>
      <c r="BG7" s="95">
        <v>41785</v>
      </c>
      <c r="BH7" s="34">
        <f t="shared" ref="BH7:BH28" si="10">IF(OR(AM9&gt;($AQ$14+$AQ$15*$AQ$13),AM9&lt;($AQ$14-$AQ$15*$AQ$13)),"",AM9)</f>
        <v>2.6802187578154925E-2</v>
      </c>
      <c r="BI7" s="34">
        <f t="shared" ref="BI7:BI28" si="11">IF(OR(AO9&gt;($AR$14+$AQ$15*$AR$13),AO9&lt;($AR$14-$AQ$15*$AR$13)),"",AO9)</f>
        <v>-2.4677483081707682E-2</v>
      </c>
      <c r="BJ7" s="88">
        <f>CORREL(BH6:BH155,BI6:BI155)</f>
        <v>0.41886037815053406</v>
      </c>
      <c r="BL7" s="95">
        <v>41782</v>
      </c>
      <c r="BM7" s="34">
        <f t="shared" ref="BM7:BM28" si="12">IF(OR(AU8&gt;($AY$14+$AY$15*$AY$13),AU8&lt;($AY$14-$AY$15*$AY$13)),"",AU8)</f>
        <v>5.0332264644273414E-2</v>
      </c>
      <c r="BN7" s="34">
        <f t="shared" ref="BN7:BN28" si="13">IF(OR(AW8&gt;($AZ$14+$AY$15*$AZ$13),AW8&lt;($AZ$14-$AY$15*$AZ$13)),"",AW8)</f>
        <v>-2.5673936382846839E-2</v>
      </c>
      <c r="BO7" s="88">
        <f>CORREL(BM6:BM153,BN6:BN153)</f>
        <v>0.48359452865581659</v>
      </c>
      <c r="BQ7" s="59" t="s">
        <v>65</v>
      </c>
      <c r="BR7" s="59"/>
      <c r="BX7"/>
      <c r="BY7"/>
    </row>
    <row r="8" spans="3:77" s="24" customFormat="1" x14ac:dyDescent="0.25">
      <c r="C8" s="95">
        <v>42852</v>
      </c>
      <c r="D8" s="96">
        <v>34.1</v>
      </c>
      <c r="E8" s="30">
        <v>64676.550398300002</v>
      </c>
      <c r="G8" s="41">
        <f t="shared" si="2"/>
        <v>4</v>
      </c>
      <c r="H8" s="95">
        <v>41766</v>
      </c>
      <c r="I8" s="97">
        <f t="shared" si="0"/>
        <v>34.05466218059</v>
      </c>
      <c r="J8" s="30">
        <f t="shared" si="1"/>
        <v>54052.74</v>
      </c>
      <c r="K8" s="30"/>
      <c r="L8" s="30"/>
      <c r="M8" s="30"/>
      <c r="N8" s="30"/>
      <c r="P8" s="98">
        <v>41778</v>
      </c>
      <c r="Q8" s="97">
        <f t="shared" si="3"/>
        <v>37.755935973759598</v>
      </c>
      <c r="R8" s="30">
        <f t="shared" si="4"/>
        <v>53353.1</v>
      </c>
      <c r="T8" s="95">
        <v>41778</v>
      </c>
      <c r="U8" s="97">
        <f t="shared" ref="U8:U70" si="14">IFERROR(VLOOKUP(T8,$H$6:$N$1128,4,FALSE),"")</f>
        <v>36.499253296473881</v>
      </c>
      <c r="V8" s="30">
        <f t="shared" si="5"/>
        <v>53900.880000000005</v>
      </c>
      <c r="X8" s="95">
        <v>41782</v>
      </c>
      <c r="Y8" s="97">
        <f t="shared" si="6"/>
        <v>37.408235626862862</v>
      </c>
      <c r="Z8" s="30">
        <f t="shared" si="7"/>
        <v>52671.058000000005</v>
      </c>
      <c r="AC8" s="98">
        <v>41778</v>
      </c>
      <c r="AD8" s="34">
        <f t="shared" ref="AD8:AD71" si="15">Q8/Q7-1</f>
        <v>0.13998646419019223</v>
      </c>
      <c r="AE8" s="34">
        <f>LN(1+AD8)</f>
        <v>0.13101638881853808</v>
      </c>
      <c r="AF8" s="34">
        <f t="shared" ref="AF8:AF71" si="16">R8/R7-1</f>
        <v>-1.2946576409406441E-2</v>
      </c>
      <c r="AG8" s="34">
        <f t="shared" ref="AG8:AG71" si="17">LN(1+AF8)</f>
        <v>-1.3031113768706281E-2</v>
      </c>
      <c r="AH8" s="88">
        <f>CORREL(AE7:AE162,AG7:AG162)</f>
        <v>0.3436268562937797</v>
      </c>
      <c r="AI8" s="88"/>
      <c r="AJ8" s="88"/>
      <c r="AK8" s="95">
        <v>41778</v>
      </c>
      <c r="AL8" s="34">
        <f t="shared" ref="AL8:AL39" si="18">U8/U7-1</f>
        <v>8.7818651393370528E-2</v>
      </c>
      <c r="AM8" s="34">
        <f>LN(1+AL8)</f>
        <v>8.4174453836355773E-2</v>
      </c>
      <c r="AN8" s="34">
        <f t="shared" ref="AN8:AN39" si="19">V8/V7-1</f>
        <v>4.0844894056659697E-3</v>
      </c>
      <c r="AO8" s="34">
        <f>LN(1+AN8)</f>
        <v>4.0761705233776958E-3</v>
      </c>
      <c r="AP8" s="88">
        <f>CORREL(AM8:AM162,AO8:AO162)</f>
        <v>0.43940376139887771</v>
      </c>
      <c r="AQ8" s="88"/>
      <c r="AR8" s="88"/>
      <c r="AS8" s="95">
        <v>41782</v>
      </c>
      <c r="AT8" s="34">
        <f t="shared" ref="AT8:AT71" si="20">Y8/Y7-1</f>
        <v>5.1620454629380141E-2</v>
      </c>
      <c r="AU8" s="34">
        <f t="shared" ref="AU8:AU71" si="21">LN(1+AT8)</f>
        <v>5.0332264644273414E-2</v>
      </c>
      <c r="AV8" s="34">
        <f t="shared" ref="AV8:AV71" si="22">Z8/Z7-1</f>
        <v>-2.5347163367556824E-2</v>
      </c>
      <c r="AW8" s="34">
        <f t="shared" ref="AW8:AW71" si="23">LN(1+AV8)</f>
        <v>-2.5673936382846839E-2</v>
      </c>
      <c r="AX8" s="88">
        <f>CORREL(AU7:AU161,AW7:AW161)</f>
        <v>0.4357545297545885</v>
      </c>
      <c r="AY8" s="88"/>
      <c r="AZ8" s="88"/>
      <c r="BB8" s="98">
        <v>41785</v>
      </c>
      <c r="BC8" s="34">
        <f t="shared" si="8"/>
        <v>1.0866859847201716E-2</v>
      </c>
      <c r="BD8" s="34">
        <f t="shared" si="9"/>
        <v>-7.9068202693997856E-3</v>
      </c>
      <c r="BE8" s="34"/>
      <c r="BG8" s="95">
        <v>41792</v>
      </c>
      <c r="BH8" s="34">
        <f t="shared" si="10"/>
        <v>-4.832195967094363E-3</v>
      </c>
      <c r="BI8" s="34">
        <f t="shared" si="11"/>
        <v>-1.1617063875485889E-2</v>
      </c>
      <c r="BJ8" s="34"/>
      <c r="BL8" s="95">
        <v>41789</v>
      </c>
      <c r="BM8" s="34">
        <f t="shared" si="12"/>
        <v>8.2627810340992567E-3</v>
      </c>
      <c r="BN8" s="34">
        <f t="shared" si="13"/>
        <v>-8.1207031468634189E-3</v>
      </c>
      <c r="BO8" s="34"/>
      <c r="BQ8" s="48" t="s">
        <v>66</v>
      </c>
      <c r="BR8" s="48">
        <v>0.34947691096321898</v>
      </c>
      <c r="BX8"/>
      <c r="BY8"/>
    </row>
    <row r="9" spans="3:77" s="24" customFormat="1" x14ac:dyDescent="0.25">
      <c r="C9" s="95">
        <v>42851</v>
      </c>
      <c r="D9" s="96">
        <v>34.5</v>
      </c>
      <c r="E9" s="30">
        <v>64861.923444499997</v>
      </c>
      <c r="G9" s="41">
        <f t="shared" si="2"/>
        <v>5</v>
      </c>
      <c r="H9" s="95">
        <v>41767</v>
      </c>
      <c r="I9" s="97">
        <f t="shared" si="0"/>
        <v>34.192455611378499</v>
      </c>
      <c r="J9" s="30">
        <f t="shared" si="1"/>
        <v>53422.37</v>
      </c>
      <c r="K9" s="30"/>
      <c r="L9" s="30"/>
      <c r="M9" s="30"/>
      <c r="N9" s="30"/>
      <c r="P9" s="98">
        <v>41785</v>
      </c>
      <c r="Q9" s="97">
        <f t="shared" si="3"/>
        <v>38.168461809060801</v>
      </c>
      <c r="R9" s="30">
        <f t="shared" si="4"/>
        <v>52932.91</v>
      </c>
      <c r="T9" s="95">
        <v>41785</v>
      </c>
      <c r="U9" s="97">
        <f t="shared" si="14"/>
        <v>37.490740793923102</v>
      </c>
      <c r="V9" s="30">
        <f t="shared" si="5"/>
        <v>52587.02</v>
      </c>
      <c r="X9" s="95">
        <v>41789</v>
      </c>
      <c r="Y9" s="97">
        <f t="shared" si="6"/>
        <v>37.718612207708524</v>
      </c>
      <c r="Z9" s="30">
        <f t="shared" si="7"/>
        <v>52245.063999999998</v>
      </c>
      <c r="AC9" s="98">
        <v>41785</v>
      </c>
      <c r="AD9" s="34">
        <f t="shared" si="15"/>
        <v>1.0926118626430226E-2</v>
      </c>
      <c r="AE9" s="34">
        <f>LN(1+AD9)</f>
        <v>1.0866859847201716E-2</v>
      </c>
      <c r="AF9" s="34">
        <f t="shared" si="16"/>
        <v>-7.8756435895944721E-3</v>
      </c>
      <c r="AG9" s="34">
        <f t="shared" si="17"/>
        <v>-7.9068202693997856E-3</v>
      </c>
      <c r="AK9" s="95">
        <v>41785</v>
      </c>
      <c r="AL9" s="34">
        <f t="shared" si="18"/>
        <v>2.7164596749298608E-2</v>
      </c>
      <c r="AM9" s="34">
        <f t="shared" ref="AM9:AM72" si="24">LN(1+AL9)</f>
        <v>2.6802187578154925E-2</v>
      </c>
      <c r="AN9" s="34">
        <f t="shared" si="19"/>
        <v>-2.4375483294521549E-2</v>
      </c>
      <c r="AO9" s="34">
        <f t="shared" ref="AO9:AO72" si="25">LN(1+AN9)</f>
        <v>-2.4677483081707682E-2</v>
      </c>
      <c r="AS9" s="95">
        <v>41789</v>
      </c>
      <c r="AT9" s="34">
        <f t="shared" si="20"/>
        <v>8.2970120254155511E-3</v>
      </c>
      <c r="AU9" s="34">
        <f t="shared" si="21"/>
        <v>8.2627810340992567E-3</v>
      </c>
      <c r="AV9" s="34">
        <f t="shared" si="22"/>
        <v>-8.0878193105595741E-3</v>
      </c>
      <c r="AW9" s="34">
        <f t="shared" si="23"/>
        <v>-8.1207031468634189E-3</v>
      </c>
      <c r="BB9" s="98">
        <v>41792</v>
      </c>
      <c r="BC9" s="34">
        <f t="shared" si="8"/>
        <v>-5.5011224773118463E-2</v>
      </c>
      <c r="BD9" s="34">
        <f t="shared" si="9"/>
        <v>-2.5390612030463677E-2</v>
      </c>
      <c r="BE9" s="27" t="s">
        <v>121</v>
      </c>
      <c r="BG9" s="95">
        <v>41799</v>
      </c>
      <c r="BH9" s="34">
        <f t="shared" si="10"/>
        <v>1.234906593835124E-2</v>
      </c>
      <c r="BI9" s="34">
        <f t="shared" si="11"/>
        <v>1.120193233458559E-2</v>
      </c>
      <c r="BJ9" s="27" t="s">
        <v>121</v>
      </c>
      <c r="BL9" s="95">
        <v>41796</v>
      </c>
      <c r="BM9" s="34">
        <f t="shared" si="12"/>
        <v>-8.788046305132283E-3</v>
      </c>
      <c r="BN9" s="34">
        <f t="shared" si="13"/>
        <v>-4.0917311235250985E-3</v>
      </c>
      <c r="BO9" s="27" t="s">
        <v>121</v>
      </c>
      <c r="BQ9" s="48" t="s">
        <v>67</v>
      </c>
      <c r="BR9" s="48">
        <v>0.12213411129639368</v>
      </c>
      <c r="BX9"/>
      <c r="BY9"/>
    </row>
    <row r="10" spans="3:77" s="24" customFormat="1" x14ac:dyDescent="0.25">
      <c r="C10" s="95">
        <v>42850</v>
      </c>
      <c r="D10" s="96">
        <v>35.1</v>
      </c>
      <c r="E10" s="30">
        <v>65148.348282300001</v>
      </c>
      <c r="G10" s="41">
        <f t="shared" si="2"/>
        <v>6</v>
      </c>
      <c r="H10" s="95">
        <v>41768</v>
      </c>
      <c r="I10" s="97">
        <f t="shared" si="0"/>
        <v>33.070423389243402</v>
      </c>
      <c r="J10" s="30">
        <f t="shared" si="1"/>
        <v>53100.34</v>
      </c>
      <c r="K10" s="30"/>
      <c r="L10" s="30"/>
      <c r="M10" s="97">
        <f>AVERAGE(I6:I10)</f>
        <v>33.716084036366759</v>
      </c>
      <c r="N10" s="30">
        <f>AVERAGE(J6:J10)</f>
        <v>53560.271999999997</v>
      </c>
      <c r="P10" s="98">
        <v>41792</v>
      </c>
      <c r="Q10" s="97">
        <f t="shared" si="3"/>
        <v>36.125476719950001</v>
      </c>
      <c r="R10" s="30">
        <f t="shared" si="4"/>
        <v>51605.83</v>
      </c>
      <c r="T10" s="95">
        <v>41792</v>
      </c>
      <c r="U10" s="97">
        <f t="shared" si="14"/>
        <v>37.310015189886357</v>
      </c>
      <c r="V10" s="30">
        <f t="shared" si="5"/>
        <v>51979.648000000001</v>
      </c>
      <c r="X10" s="95">
        <v>41796</v>
      </c>
      <c r="Y10" s="97">
        <f t="shared" si="6"/>
        <v>37.388591539467555</v>
      </c>
      <c r="Z10" s="30">
        <f t="shared" si="7"/>
        <v>52031.728000000003</v>
      </c>
      <c r="AC10" s="98">
        <v>41792</v>
      </c>
      <c r="AD10" s="34">
        <f t="shared" si="15"/>
        <v>-5.3525476067935673E-2</v>
      </c>
      <c r="AE10" s="34">
        <f t="shared" ref="AE10:AE73" si="26">LN(1+AD10)</f>
        <v>-5.5011224773118463E-2</v>
      </c>
      <c r="AF10" s="34">
        <f t="shared" si="16"/>
        <v>-2.5070981361122957E-2</v>
      </c>
      <c r="AG10" s="34">
        <f t="shared" si="17"/>
        <v>-2.5390612030463677E-2</v>
      </c>
      <c r="AH10" s="106" t="s">
        <v>147</v>
      </c>
      <c r="AI10" s="27"/>
      <c r="AJ10" s="27"/>
      <c r="AK10" s="95">
        <v>41792</v>
      </c>
      <c r="AL10" s="34">
        <f t="shared" si="18"/>
        <v>-4.8205396908571618E-3</v>
      </c>
      <c r="AM10" s="34">
        <f t="shared" si="24"/>
        <v>-4.832195967094363E-3</v>
      </c>
      <c r="AN10" s="34">
        <f t="shared" si="19"/>
        <v>-1.1549846330900615E-2</v>
      </c>
      <c r="AO10" s="34">
        <f t="shared" si="25"/>
        <v>-1.1617063875485889E-2</v>
      </c>
      <c r="AP10" s="106" t="s">
        <v>147</v>
      </c>
      <c r="AQ10" s="27"/>
      <c r="AR10" s="27"/>
      <c r="AS10" s="95">
        <v>41796</v>
      </c>
      <c r="AT10" s="34">
        <f t="shared" si="20"/>
        <v>-8.7495442945677571E-3</v>
      </c>
      <c r="AU10" s="34">
        <f t="shared" si="21"/>
        <v>-8.788046305132283E-3</v>
      </c>
      <c r="AV10" s="34">
        <f t="shared" si="22"/>
        <v>-4.0833713975352293E-3</v>
      </c>
      <c r="AW10" s="34">
        <f t="shared" si="23"/>
        <v>-4.0917311235250985E-3</v>
      </c>
      <c r="AX10" s="106" t="s">
        <v>147</v>
      </c>
      <c r="AY10" s="27"/>
      <c r="AZ10" s="27"/>
      <c r="BB10" s="98">
        <v>41799</v>
      </c>
      <c r="BC10" s="34">
        <f t="shared" si="8"/>
        <v>5.1918438802673564E-2</v>
      </c>
      <c r="BD10" s="34">
        <f t="shared" si="9"/>
        <v>5.0395163160402247E-2</v>
      </c>
      <c r="BE10" s="88">
        <f>(_xlfn.COVARIANCE.P(BD6:BD155,BC6:BC155))/VARP(BD6:BD155)</f>
        <v>0.69165280514026861</v>
      </c>
      <c r="BG10" s="95">
        <v>41806</v>
      </c>
      <c r="BH10" s="34">
        <f t="shared" si="10"/>
        <v>2.7556381686938986E-2</v>
      </c>
      <c r="BI10" s="34">
        <f t="shared" si="11"/>
        <v>4.1375797055666373E-2</v>
      </c>
      <c r="BJ10" s="107">
        <f>(_xlfn.COVARIANCE.P(BI6:BI155,BH6:BH155))/VARP(BI6:BI155)</f>
        <v>0.87731466215638165</v>
      </c>
      <c r="BL10" s="95">
        <v>41803</v>
      </c>
      <c r="BM10" s="34">
        <f t="shared" si="12"/>
        <v>3.7675136936570583E-2</v>
      </c>
      <c r="BN10" s="34">
        <f t="shared" si="13"/>
        <v>4.9948686635386527E-2</v>
      </c>
      <c r="BO10" s="88">
        <f>(_xlfn.COVARIANCE.P(BN6:BN153,BM6:BM153))/VARP(BN6:BN153)</f>
        <v>1.0360898654828152</v>
      </c>
      <c r="BQ10" s="48" t="s">
        <v>68</v>
      </c>
      <c r="BR10" s="99">
        <v>0.11620258502136932</v>
      </c>
      <c r="BX10"/>
      <c r="BY10"/>
    </row>
    <row r="11" spans="3:77" s="24" customFormat="1" x14ac:dyDescent="0.25">
      <c r="C11" s="95">
        <v>42849</v>
      </c>
      <c r="D11" s="96">
        <v>36.18</v>
      </c>
      <c r="E11" s="30">
        <v>64389.014958</v>
      </c>
      <c r="G11" s="41">
        <f t="shared" si="2"/>
        <v>7</v>
      </c>
      <c r="H11" s="95">
        <v>41769</v>
      </c>
      <c r="I11" s="97" t="str">
        <f t="shared" si="0"/>
        <v/>
      </c>
      <c r="J11" s="30" t="str">
        <f t="shared" si="1"/>
        <v/>
      </c>
      <c r="K11" s="30"/>
      <c r="L11" s="30"/>
      <c r="M11" s="30"/>
      <c r="N11" s="30"/>
      <c r="P11" s="98">
        <v>41799</v>
      </c>
      <c r="Q11" s="97">
        <f t="shared" si="3"/>
        <v>38.050597284688997</v>
      </c>
      <c r="R11" s="30">
        <f t="shared" si="4"/>
        <v>54273.16</v>
      </c>
      <c r="T11" s="95">
        <v>41799</v>
      </c>
      <c r="U11" s="97">
        <f t="shared" si="14"/>
        <v>37.773615652415359</v>
      </c>
      <c r="V11" s="30">
        <f t="shared" si="5"/>
        <v>52565.193999999996</v>
      </c>
      <c r="X11" s="95">
        <v>41803</v>
      </c>
      <c r="Y11" s="97">
        <f t="shared" si="6"/>
        <v>38.824083225878823</v>
      </c>
      <c r="Z11" s="30">
        <f t="shared" si="7"/>
        <v>54696.645000000004</v>
      </c>
      <c r="AC11" s="98">
        <v>41799</v>
      </c>
      <c r="AD11" s="34">
        <f t="shared" si="15"/>
        <v>5.328983143012378E-2</v>
      </c>
      <c r="AE11" s="34">
        <f t="shared" si="26"/>
        <v>5.1918438802673564E-2</v>
      </c>
      <c r="AF11" s="34">
        <f t="shared" si="16"/>
        <v>5.1686602075773358E-2</v>
      </c>
      <c r="AG11" s="34">
        <f t="shared" si="17"/>
        <v>5.0395163160402247E-2</v>
      </c>
      <c r="AH11" s="88">
        <f>(_xlfn.COVARIANCE.P(AG7:AG162,AE7:AE162))/VARP(AG7:AG162)</f>
        <v>0.78396670056508655</v>
      </c>
      <c r="AI11" s="88"/>
      <c r="AJ11" s="88"/>
      <c r="AK11" s="95">
        <v>41799</v>
      </c>
      <c r="AL11" s="34">
        <f t="shared" si="18"/>
        <v>1.2425630495445983E-2</v>
      </c>
      <c r="AM11" s="34">
        <f t="shared" si="24"/>
        <v>1.234906593835124E-2</v>
      </c>
      <c r="AN11" s="34">
        <f t="shared" si="19"/>
        <v>1.1264908912041793E-2</v>
      </c>
      <c r="AO11" s="34">
        <f t="shared" si="25"/>
        <v>1.120193233458559E-2</v>
      </c>
      <c r="AP11" s="88">
        <f>(_xlfn.COVARIANCE.P(AO8:AO162,AM8:AM162))/VARP(AO8:AO162)</f>
        <v>0.94415049679772067</v>
      </c>
      <c r="AQ11" s="88"/>
      <c r="AR11" s="88"/>
      <c r="AS11" s="95">
        <v>41803</v>
      </c>
      <c r="AT11" s="34">
        <f t="shared" si="20"/>
        <v>3.8393842273944934E-2</v>
      </c>
      <c r="AU11" s="34">
        <f t="shared" si="21"/>
        <v>3.7675136936570583E-2</v>
      </c>
      <c r="AV11" s="34">
        <f t="shared" si="22"/>
        <v>5.1217153502955082E-2</v>
      </c>
      <c r="AW11" s="34">
        <f t="shared" si="23"/>
        <v>4.9948686635386527E-2</v>
      </c>
      <c r="AX11" s="88">
        <f>(_xlfn.COVARIANCE.P(AW7:AW161,AU7:AU161))/VARP(AW7:AW161)</f>
        <v>0.98218379681938961</v>
      </c>
      <c r="AY11" s="88"/>
      <c r="AZ11" s="88"/>
      <c r="BB11" s="98">
        <v>41806</v>
      </c>
      <c r="BC11" s="34">
        <f t="shared" si="8"/>
        <v>5.1612904371565473E-4</v>
      </c>
      <c r="BD11" s="34">
        <f t="shared" si="9"/>
        <v>6.5451313796344108E-3</v>
      </c>
      <c r="BE11" s="34"/>
      <c r="BG11" s="95">
        <v>41813</v>
      </c>
      <c r="BH11" s="34">
        <f t="shared" si="10"/>
        <v>1.2131265403675493E-2</v>
      </c>
      <c r="BI11" s="34">
        <f t="shared" si="11"/>
        <v>-3.6217246830153719E-3</v>
      </c>
      <c r="BJ11" s="34"/>
      <c r="BL11" s="95">
        <v>41810</v>
      </c>
      <c r="BM11" s="34">
        <f t="shared" si="12"/>
        <v>9.8808192411003592E-3</v>
      </c>
      <c r="BN11" s="34">
        <f t="shared" si="13"/>
        <v>-7.4733152971039906E-5</v>
      </c>
      <c r="BQ11" s="48" t="s">
        <v>69</v>
      </c>
      <c r="BR11" s="48">
        <v>6.1103514823953597E-2</v>
      </c>
      <c r="BX11"/>
      <c r="BY11"/>
    </row>
    <row r="12" spans="3:77" s="24" customFormat="1" ht="15.75" thickBot="1" x14ac:dyDescent="0.3">
      <c r="C12" s="95">
        <v>42845</v>
      </c>
      <c r="D12" s="96">
        <v>36.93</v>
      </c>
      <c r="E12" s="30">
        <v>63760.619592100004</v>
      </c>
      <c r="G12" s="41">
        <f t="shared" si="2"/>
        <v>1</v>
      </c>
      <c r="H12" s="95">
        <v>41770</v>
      </c>
      <c r="I12" s="97" t="str">
        <f t="shared" si="0"/>
        <v/>
      </c>
      <c r="J12" s="30" t="str">
        <f t="shared" si="1"/>
        <v/>
      </c>
      <c r="K12" s="30"/>
      <c r="L12" s="30"/>
      <c r="M12" s="30"/>
      <c r="N12" s="30"/>
      <c r="P12" s="98">
        <v>41806</v>
      </c>
      <c r="Q12" s="97">
        <f t="shared" si="3"/>
        <v>38.070241372084297</v>
      </c>
      <c r="R12" s="30">
        <f t="shared" si="4"/>
        <v>54629.55</v>
      </c>
      <c r="T12" s="95">
        <v>41806</v>
      </c>
      <c r="U12" s="97">
        <f t="shared" si="14"/>
        <v>38.82899424772765</v>
      </c>
      <c r="V12" s="30">
        <f t="shared" si="5"/>
        <v>54785.742499999993</v>
      </c>
      <c r="X12" s="95">
        <v>41810</v>
      </c>
      <c r="Y12" s="97">
        <f t="shared" si="6"/>
        <v>39.209598441011522</v>
      </c>
      <c r="Z12" s="30">
        <f t="shared" si="7"/>
        <v>54692.557500000003</v>
      </c>
      <c r="AC12" s="98">
        <v>41806</v>
      </c>
      <c r="AD12" s="34">
        <f t="shared" si="15"/>
        <v>5.162622612286949E-4</v>
      </c>
      <c r="AE12" s="34">
        <f t="shared" si="26"/>
        <v>5.1612904371565473E-4</v>
      </c>
      <c r="AF12" s="34">
        <f t="shared" si="16"/>
        <v>6.566597559456655E-3</v>
      </c>
      <c r="AG12" s="34">
        <f t="shared" si="17"/>
        <v>6.5451313796344108E-3</v>
      </c>
      <c r="AK12" s="95">
        <v>41806</v>
      </c>
      <c r="AL12" s="34">
        <f t="shared" si="18"/>
        <v>2.7939570440480344E-2</v>
      </c>
      <c r="AM12" s="34">
        <f t="shared" si="24"/>
        <v>2.7556381686938986E-2</v>
      </c>
      <c r="AN12" s="34">
        <f t="shared" si="19"/>
        <v>4.2243704075362043E-2</v>
      </c>
      <c r="AO12" s="34">
        <f t="shared" si="25"/>
        <v>4.1375797055666373E-2</v>
      </c>
      <c r="AS12" s="95">
        <v>41810</v>
      </c>
      <c r="AT12" s="34">
        <f t="shared" si="20"/>
        <v>9.9297957118464897E-3</v>
      </c>
      <c r="AU12" s="34">
        <f t="shared" si="21"/>
        <v>9.8808192411003592E-3</v>
      </c>
      <c r="AV12" s="34">
        <f t="shared" si="22"/>
        <v>-7.4730360518526773E-5</v>
      </c>
      <c r="AW12" s="34">
        <f t="shared" si="23"/>
        <v>-7.4733152971039906E-5</v>
      </c>
      <c r="BB12" s="98">
        <v>41813</v>
      </c>
      <c r="BC12" s="34">
        <f t="shared" si="8"/>
        <v>9.7561749453666351E-3</v>
      </c>
      <c r="BD12" s="34">
        <f t="shared" si="9"/>
        <v>-7.7086295305368148E-3</v>
      </c>
      <c r="BE12" s="34"/>
      <c r="BG12" s="95">
        <v>41820</v>
      </c>
      <c r="BH12" s="34">
        <f t="shared" si="10"/>
        <v>8.0960509235848948E-3</v>
      </c>
      <c r="BI12" s="34">
        <f t="shared" si="11"/>
        <v>-1.9981609327413996E-2</v>
      </c>
      <c r="BJ12" s="34"/>
      <c r="BL12" s="95">
        <v>41817</v>
      </c>
      <c r="BM12" s="34">
        <f t="shared" si="12"/>
        <v>2.3025763622102706E-3</v>
      </c>
      <c r="BN12" s="34">
        <f t="shared" si="13"/>
        <v>-1.8014422688592581E-2</v>
      </c>
      <c r="BQ12" s="49" t="s">
        <v>70</v>
      </c>
      <c r="BR12" s="49">
        <v>150</v>
      </c>
      <c r="BX12"/>
      <c r="BY12"/>
    </row>
    <row r="13" spans="3:77" s="24" customFormat="1" x14ac:dyDescent="0.25">
      <c r="C13" s="95">
        <v>42844</v>
      </c>
      <c r="D13" s="96">
        <v>46.7</v>
      </c>
      <c r="E13" s="30">
        <v>63406.969590200002</v>
      </c>
      <c r="G13" s="41">
        <f t="shared" si="2"/>
        <v>2</v>
      </c>
      <c r="H13" s="95">
        <v>41771</v>
      </c>
      <c r="I13" s="97">
        <f t="shared" si="0"/>
        <v>33.119635328810801</v>
      </c>
      <c r="J13" s="30">
        <f t="shared" si="1"/>
        <v>54052.9</v>
      </c>
      <c r="K13" s="97">
        <f>AVERAGE(I7:I10,I13)</f>
        <v>33.55270039700325</v>
      </c>
      <c r="L13" s="30">
        <f>AVERAGE(J7:J10,J13)</f>
        <v>53681.618000000002</v>
      </c>
      <c r="M13" s="30"/>
      <c r="N13" s="30"/>
      <c r="P13" s="98">
        <v>41813</v>
      </c>
      <c r="Q13" s="97">
        <f t="shared" si="3"/>
        <v>38.443479032595</v>
      </c>
      <c r="R13" s="30">
        <f t="shared" si="4"/>
        <v>54210.05</v>
      </c>
      <c r="T13" s="95">
        <v>41813</v>
      </c>
      <c r="U13" s="97">
        <f t="shared" si="14"/>
        <v>39.3029078561392</v>
      </c>
      <c r="V13" s="30">
        <f t="shared" si="5"/>
        <v>54587.682499999995</v>
      </c>
      <c r="X13" s="95">
        <v>41817</v>
      </c>
      <c r="Y13" s="97">
        <f t="shared" si="6"/>
        <v>39.299985557237221</v>
      </c>
      <c r="Z13" s="30">
        <f t="shared" si="7"/>
        <v>53716.123999999996</v>
      </c>
      <c r="AC13" s="98">
        <v>41813</v>
      </c>
      <c r="AD13" s="34">
        <f t="shared" si="15"/>
        <v>9.8039215686294146E-3</v>
      </c>
      <c r="AE13" s="34">
        <f t="shared" si="26"/>
        <v>9.7561749453666351E-3</v>
      </c>
      <c r="AF13" s="34">
        <f t="shared" si="16"/>
        <v>-7.6789942439576819E-3</v>
      </c>
      <c r="AG13" s="34">
        <f t="shared" si="17"/>
        <v>-7.7086295305368148E-3</v>
      </c>
      <c r="AH13" s="32" t="s">
        <v>42</v>
      </c>
      <c r="AI13" s="29">
        <f>_xlfn.STDEV.P(AE7:AE162)</f>
        <v>7.9532291480107126E-2</v>
      </c>
      <c r="AJ13" s="71">
        <f>_xlfn.STDEV.P(AG7:AG162)</f>
        <v>3.4860449143376354E-2</v>
      </c>
      <c r="AK13" s="95">
        <v>41813</v>
      </c>
      <c r="AL13" s="34">
        <f t="shared" si="18"/>
        <v>1.2205147663315596E-2</v>
      </c>
      <c r="AM13" s="34">
        <f t="shared" si="24"/>
        <v>1.2131265403675493E-2</v>
      </c>
      <c r="AN13" s="34">
        <f t="shared" si="19"/>
        <v>-3.6151741486390998E-3</v>
      </c>
      <c r="AO13" s="34">
        <f t="shared" si="25"/>
        <v>-3.6217246830153719E-3</v>
      </c>
      <c r="AP13" s="32" t="s">
        <v>42</v>
      </c>
      <c r="AQ13" s="29">
        <f>_xlfn.STDEV.P(AM8:AM162)</f>
        <v>5.9340055000491644E-2</v>
      </c>
      <c r="AR13" s="71">
        <f>_xlfn.STDEV.P(AO8:AO162)</f>
        <v>2.761661775031464E-2</v>
      </c>
      <c r="AS13" s="95">
        <v>41817</v>
      </c>
      <c r="AT13" s="34">
        <f t="shared" si="20"/>
        <v>2.3052293269893998E-3</v>
      </c>
      <c r="AU13" s="34">
        <f t="shared" si="21"/>
        <v>2.3025763622102706E-3</v>
      </c>
      <c r="AV13" s="34">
        <f t="shared" si="22"/>
        <v>-1.7853132942265648E-2</v>
      </c>
      <c r="AW13" s="34">
        <f t="shared" si="23"/>
        <v>-1.8014422688592581E-2</v>
      </c>
      <c r="AX13" s="32" t="s">
        <v>42</v>
      </c>
      <c r="AY13" s="29">
        <f>_xlfn.STDEV.P(AU7:AU161)</f>
        <v>6.2511685063603481E-2</v>
      </c>
      <c r="AZ13" s="71">
        <f>_xlfn.STDEV.P(AW7:AW161)</f>
        <v>2.7733862050329142E-2</v>
      </c>
      <c r="BB13" s="98">
        <v>41820</v>
      </c>
      <c r="BC13" s="34">
        <f t="shared" si="8"/>
        <v>4.1077906378127478E-2</v>
      </c>
      <c r="BD13" s="34">
        <f t="shared" si="9"/>
        <v>-1.9405466179931104E-2</v>
      </c>
      <c r="BE13" s="140"/>
      <c r="BG13" s="95">
        <v>41827</v>
      </c>
      <c r="BH13" s="34">
        <f t="shared" si="10"/>
        <v>-1.0893601398246647E-2</v>
      </c>
      <c r="BI13" s="34">
        <f t="shared" si="11"/>
        <v>1.4708165293334183E-3</v>
      </c>
      <c r="BJ13" s="140"/>
      <c r="BL13" s="95">
        <v>41824</v>
      </c>
      <c r="BM13" s="34">
        <f t="shared" si="12"/>
        <v>4.818698595398855E-3</v>
      </c>
      <c r="BN13" s="34">
        <f t="shared" si="13"/>
        <v>-4.7833597981779708E-3</v>
      </c>
      <c r="BX13"/>
      <c r="BY13"/>
    </row>
    <row r="14" spans="3:77" s="24" customFormat="1" ht="15.75" thickBot="1" x14ac:dyDescent="0.3">
      <c r="C14" s="95">
        <v>42843</v>
      </c>
      <c r="D14" s="96">
        <v>46.62</v>
      </c>
      <c r="E14" s="30">
        <v>64158.842685099997</v>
      </c>
      <c r="G14" s="41">
        <f t="shared" si="2"/>
        <v>3</v>
      </c>
      <c r="H14" s="95">
        <v>41772</v>
      </c>
      <c r="I14" s="97">
        <f t="shared" si="0"/>
        <v>34.566466352090202</v>
      </c>
      <c r="J14" s="30">
        <f t="shared" si="1"/>
        <v>53907.46</v>
      </c>
      <c r="K14" s="30"/>
      <c r="L14" s="30"/>
      <c r="M14" s="30"/>
      <c r="N14" s="30"/>
      <c r="P14" s="98">
        <v>41820</v>
      </c>
      <c r="Q14" s="97">
        <f t="shared" si="3"/>
        <v>40.055540035097202</v>
      </c>
      <c r="R14" s="30">
        <f t="shared" si="4"/>
        <v>53168.22</v>
      </c>
      <c r="T14" s="95">
        <v>41820</v>
      </c>
      <c r="U14" s="97">
        <f t="shared" si="14"/>
        <v>39.622397757737659</v>
      </c>
      <c r="V14" s="30">
        <f t="shared" si="5"/>
        <v>53507.758000000009</v>
      </c>
      <c r="X14" s="95">
        <v>41824</v>
      </c>
      <c r="Y14" s="97">
        <f t="shared" si="6"/>
        <v>39.489817346206415</v>
      </c>
      <c r="Z14" s="30">
        <f t="shared" si="7"/>
        <v>53459.794000000009</v>
      </c>
      <c r="AC14" s="98">
        <v>41820</v>
      </c>
      <c r="AD14" s="34">
        <f t="shared" si="15"/>
        <v>4.1933275631359734E-2</v>
      </c>
      <c r="AE14" s="34">
        <f t="shared" si="26"/>
        <v>4.1077906378127478E-2</v>
      </c>
      <c r="AF14" s="34">
        <f t="shared" si="16"/>
        <v>-1.9218392161601039E-2</v>
      </c>
      <c r="AG14" s="34">
        <f t="shared" si="17"/>
        <v>-1.9405466179931104E-2</v>
      </c>
      <c r="AH14" s="33" t="s">
        <v>43</v>
      </c>
      <c r="AI14" s="31">
        <f>AVERAGE(AE7:AE162)</f>
        <v>5.5400771850363595E-4</v>
      </c>
      <c r="AJ14" s="92">
        <f>AVERAGE(AG7:AG162)</f>
        <v>1.4221537918585984E-3</v>
      </c>
      <c r="AK14" s="95">
        <v>41820</v>
      </c>
      <c r="AL14" s="34">
        <f t="shared" si="18"/>
        <v>8.1289125671792917E-3</v>
      </c>
      <c r="AM14" s="34">
        <f t="shared" si="24"/>
        <v>8.0960509235848948E-3</v>
      </c>
      <c r="AN14" s="34">
        <f t="shared" si="19"/>
        <v>-1.9783300014613814E-2</v>
      </c>
      <c r="AO14" s="34">
        <f t="shared" si="25"/>
        <v>-1.9981609327413996E-2</v>
      </c>
      <c r="AP14" s="33" t="s">
        <v>43</v>
      </c>
      <c r="AQ14" s="31">
        <f>AVERAGE(AM8:AM162)</f>
        <v>2.5861649181320527E-4</v>
      </c>
      <c r="AR14" s="92">
        <f>AVERAGE(AO8:AO162)</f>
        <v>1.2365354157113416E-3</v>
      </c>
      <c r="AS14" s="95">
        <v>41824</v>
      </c>
      <c r="AT14" s="34">
        <f t="shared" si="20"/>
        <v>4.8303271942102821E-3</v>
      </c>
      <c r="AU14" s="34">
        <f t="shared" si="21"/>
        <v>4.818698595398855E-3</v>
      </c>
      <c r="AV14" s="34">
        <f t="shared" si="22"/>
        <v>-4.7719377518747885E-3</v>
      </c>
      <c r="AW14" s="34">
        <f t="shared" si="23"/>
        <v>-4.7833597981779708E-3</v>
      </c>
      <c r="AX14" s="33" t="s">
        <v>43</v>
      </c>
      <c r="AY14" s="31">
        <f>AVERAGE(AU7:AU161)</f>
        <v>2.7347765980010479E-4</v>
      </c>
      <c r="AZ14" s="92">
        <f>AVERAGE(AW7:AW161)</f>
        <v>1.2385520093582871E-3</v>
      </c>
      <c r="BB14" s="98">
        <v>41827</v>
      </c>
      <c r="BC14" s="34">
        <f t="shared" si="8"/>
        <v>-3.7740327982846739E-2</v>
      </c>
      <c r="BD14" s="34">
        <f t="shared" si="9"/>
        <v>1.1846632028192441E-2</v>
      </c>
      <c r="BE14" s="34"/>
      <c r="BG14" s="95">
        <v>41834</v>
      </c>
      <c r="BH14" s="34">
        <f t="shared" si="10"/>
        <v>6.08822228248061E-3</v>
      </c>
      <c r="BI14" s="34">
        <f t="shared" si="11"/>
        <v>2.0371294289115834E-2</v>
      </c>
      <c r="BJ14" s="34"/>
      <c r="BL14" s="95">
        <v>41831</v>
      </c>
      <c r="BM14" s="34">
        <f t="shared" si="12"/>
        <v>-6.3565657548344959E-3</v>
      </c>
      <c r="BN14" s="34">
        <f t="shared" si="13"/>
        <v>1.3821159334016085E-2</v>
      </c>
      <c r="BQ14" s="24" t="s">
        <v>71</v>
      </c>
      <c r="BX14"/>
      <c r="BY14"/>
    </row>
    <row r="15" spans="3:77" s="24" customFormat="1" x14ac:dyDescent="0.25">
      <c r="C15" s="95">
        <v>42842</v>
      </c>
      <c r="D15" s="96">
        <v>46.05</v>
      </c>
      <c r="E15" s="30">
        <v>64334.9289594</v>
      </c>
      <c r="G15" s="41">
        <f t="shared" si="2"/>
        <v>4</v>
      </c>
      <c r="H15" s="95">
        <v>41773</v>
      </c>
      <c r="I15" s="97">
        <f t="shared" si="0"/>
        <v>36.1451208073453</v>
      </c>
      <c r="J15" s="30">
        <f t="shared" si="1"/>
        <v>54412.54</v>
      </c>
      <c r="K15" s="30"/>
      <c r="L15" s="30"/>
      <c r="M15" s="30"/>
      <c r="N15" s="30"/>
      <c r="P15" s="98">
        <v>41827</v>
      </c>
      <c r="Q15" s="97">
        <f t="shared" si="3"/>
        <v>38.572001515278799</v>
      </c>
      <c r="R15" s="30">
        <f t="shared" si="4"/>
        <v>53801.83</v>
      </c>
      <c r="T15" s="95">
        <v>41827</v>
      </c>
      <c r="U15" s="97">
        <f t="shared" si="14"/>
        <v>39.193109642242739</v>
      </c>
      <c r="V15" s="30">
        <f t="shared" si="5"/>
        <v>53586.515999999989</v>
      </c>
      <c r="X15" s="95">
        <v>41831</v>
      </c>
      <c r="Y15" s="97">
        <f t="shared" si="6"/>
        <v>39.239593849197078</v>
      </c>
      <c r="Z15" s="30">
        <f t="shared" si="7"/>
        <v>54203.8</v>
      </c>
      <c r="AC15" s="98">
        <v>41827</v>
      </c>
      <c r="AD15" s="34">
        <f t="shared" si="15"/>
        <v>-3.7037037037036757E-2</v>
      </c>
      <c r="AE15" s="34">
        <f t="shared" si="26"/>
        <v>-3.7740327982846739E-2</v>
      </c>
      <c r="AF15" s="34">
        <f t="shared" si="16"/>
        <v>1.1917081294051224E-2</v>
      </c>
      <c r="AG15" s="34">
        <f t="shared" si="17"/>
        <v>1.1846632028192441E-2</v>
      </c>
      <c r="AH15" s="33" t="s">
        <v>135</v>
      </c>
      <c r="AI15" s="41">
        <v>2.5760000000000001</v>
      </c>
      <c r="AJ15" s="41"/>
      <c r="AK15" s="95">
        <v>41827</v>
      </c>
      <c r="AL15" s="34">
        <f t="shared" si="18"/>
        <v>-1.0834480995312479E-2</v>
      </c>
      <c r="AM15" s="34">
        <f t="shared" si="24"/>
        <v>-1.0893601398246647E-2</v>
      </c>
      <c r="AN15" s="34">
        <f t="shared" si="19"/>
        <v>1.4718987104631598E-3</v>
      </c>
      <c r="AO15" s="34">
        <f t="shared" si="25"/>
        <v>1.4708165293334183E-3</v>
      </c>
      <c r="AP15" s="33" t="s">
        <v>135</v>
      </c>
      <c r="AQ15" s="41">
        <v>2.5760000000000001</v>
      </c>
      <c r="AR15" s="41"/>
      <c r="AS15" s="95">
        <v>41831</v>
      </c>
      <c r="AT15" s="34">
        <f t="shared" si="20"/>
        <v>-6.3364055299530708E-3</v>
      </c>
      <c r="AU15" s="34">
        <f t="shared" si="21"/>
        <v>-6.3565657548344959E-3</v>
      </c>
      <c r="AV15" s="34">
        <f t="shared" si="22"/>
        <v>1.3917113111210133E-2</v>
      </c>
      <c r="AW15" s="34">
        <f t="shared" si="23"/>
        <v>1.3821159334016085E-2</v>
      </c>
      <c r="AX15" s="33" t="s">
        <v>135</v>
      </c>
      <c r="AY15" s="41">
        <v>2.5760000000000001</v>
      </c>
      <c r="AZ15" s="41"/>
      <c r="BB15" s="98">
        <v>41834</v>
      </c>
      <c r="BC15" s="34">
        <f t="shared" si="8"/>
        <v>1.9802627296180382E-2</v>
      </c>
      <c r="BD15" s="34">
        <f t="shared" si="9"/>
        <v>3.5461940987830509E-2</v>
      </c>
      <c r="BE15" s="34"/>
      <c r="BG15" s="95">
        <v>41841</v>
      </c>
      <c r="BH15" s="34">
        <f t="shared" si="10"/>
        <v>-1.7661955534715921E-2</v>
      </c>
      <c r="BI15" s="34">
        <f t="shared" si="11"/>
        <v>3.0712802462055027E-2</v>
      </c>
      <c r="BJ15" s="34"/>
      <c r="BL15" s="95">
        <v>41838</v>
      </c>
      <c r="BM15" s="34">
        <f t="shared" si="12"/>
        <v>-1.3525207129695533E-2</v>
      </c>
      <c r="BN15" s="34">
        <f t="shared" si="13"/>
        <v>3.2905484729442484E-2</v>
      </c>
      <c r="BQ15" s="50"/>
      <c r="BR15" s="50" t="s">
        <v>76</v>
      </c>
      <c r="BS15" s="50" t="s">
        <v>77</v>
      </c>
      <c r="BT15" s="50" t="s">
        <v>78</v>
      </c>
      <c r="BU15" s="50" t="s">
        <v>79</v>
      </c>
      <c r="BV15" s="50" t="s">
        <v>80</v>
      </c>
      <c r="BX15"/>
      <c r="BY15"/>
    </row>
    <row r="16" spans="3:77" s="24" customFormat="1" x14ac:dyDescent="0.25">
      <c r="C16" s="95">
        <v>42838</v>
      </c>
      <c r="D16" s="96">
        <v>45.63</v>
      </c>
      <c r="E16" s="30">
        <v>62826.279508899999</v>
      </c>
      <c r="G16" s="41">
        <f t="shared" si="2"/>
        <v>5</v>
      </c>
      <c r="H16" s="95">
        <v>41774</v>
      </c>
      <c r="I16" s="97">
        <f t="shared" si="0"/>
        <v>36.832663866180702</v>
      </c>
      <c r="J16" s="30">
        <f t="shared" si="1"/>
        <v>53855.54</v>
      </c>
      <c r="K16" s="30"/>
      <c r="L16" s="30"/>
      <c r="M16" s="30"/>
      <c r="N16" s="30"/>
      <c r="P16" s="98">
        <v>41834</v>
      </c>
      <c r="Q16" s="97">
        <f t="shared" si="3"/>
        <v>39.343441545584398</v>
      </c>
      <c r="R16" s="30">
        <f t="shared" si="4"/>
        <v>55743.98</v>
      </c>
      <c r="T16" s="95">
        <v>41834</v>
      </c>
      <c r="U16" s="97">
        <f t="shared" si="14"/>
        <v>39.432453856773471</v>
      </c>
      <c r="V16" s="30">
        <f t="shared" si="5"/>
        <v>54689.337500000001</v>
      </c>
      <c r="X16" s="95">
        <v>41838</v>
      </c>
      <c r="Y16" s="97">
        <f t="shared" si="6"/>
        <v>38.712443161821597</v>
      </c>
      <c r="Z16" s="30">
        <f t="shared" si="7"/>
        <v>56017.072000000007</v>
      </c>
      <c r="AC16" s="98">
        <v>41834</v>
      </c>
      <c r="AD16" s="34">
        <f t="shared" si="15"/>
        <v>2.0000000000000684E-2</v>
      </c>
      <c r="AE16" s="34">
        <f t="shared" si="26"/>
        <v>1.9802627296180382E-2</v>
      </c>
      <c r="AF16" s="34">
        <f t="shared" si="16"/>
        <v>3.6098214503112569E-2</v>
      </c>
      <c r="AG16" s="34">
        <f t="shared" si="17"/>
        <v>3.5461940987830509E-2</v>
      </c>
      <c r="AK16" s="95">
        <v>41834</v>
      </c>
      <c r="AL16" s="34">
        <f t="shared" si="18"/>
        <v>6.1067931765426131E-3</v>
      </c>
      <c r="AM16" s="34">
        <f t="shared" si="24"/>
        <v>6.08822228248061E-3</v>
      </c>
      <c r="AN16" s="34">
        <f t="shared" si="19"/>
        <v>2.0580205288957654E-2</v>
      </c>
      <c r="AO16" s="34">
        <f t="shared" si="25"/>
        <v>2.0371294289115834E-2</v>
      </c>
      <c r="AS16" s="95">
        <v>41838</v>
      </c>
      <c r="AT16" s="34">
        <f t="shared" si="20"/>
        <v>-1.3434152488973061E-2</v>
      </c>
      <c r="AU16" s="34">
        <f t="shared" si="21"/>
        <v>-1.3525207129695533E-2</v>
      </c>
      <c r="AV16" s="34">
        <f t="shared" si="22"/>
        <v>3.3452857548732728E-2</v>
      </c>
      <c r="AW16" s="34">
        <f t="shared" si="23"/>
        <v>3.2905484729442484E-2</v>
      </c>
      <c r="BB16" s="98">
        <v>41841</v>
      </c>
      <c r="BC16" s="34">
        <f t="shared" si="8"/>
        <v>3.7636476493029167E-3</v>
      </c>
      <c r="BD16" s="34">
        <f t="shared" si="9"/>
        <v>3.3341860816751098E-2</v>
      </c>
      <c r="BE16" s="34"/>
      <c r="BG16" s="95">
        <v>41848</v>
      </c>
      <c r="BH16" s="34">
        <f t="shared" si="10"/>
        <v>-1.4969030309020396E-2</v>
      </c>
      <c r="BI16" s="34">
        <f t="shared" si="11"/>
        <v>2.4252960072722419E-2</v>
      </c>
      <c r="BJ16" s="34"/>
      <c r="BL16" s="95">
        <v>41845</v>
      </c>
      <c r="BM16" s="34">
        <f t="shared" si="12"/>
        <v>-4.7632551838242745E-3</v>
      </c>
      <c r="BN16" s="34">
        <f t="shared" si="13"/>
        <v>3.076408518931888E-2</v>
      </c>
      <c r="BQ16" s="48" t="s">
        <v>72</v>
      </c>
      <c r="BR16" s="48">
        <v>1</v>
      </c>
      <c r="BS16" s="48">
        <v>7.6878146366055167E-2</v>
      </c>
      <c r="BT16" s="48">
        <v>7.6878146366055167E-2</v>
      </c>
      <c r="BU16" s="48">
        <v>20.59067188333275</v>
      </c>
      <c r="BV16" s="48">
        <v>1.168299981910711E-5</v>
      </c>
      <c r="BX16"/>
      <c r="BY16"/>
    </row>
    <row r="17" spans="3:78" s="24" customFormat="1" x14ac:dyDescent="0.25">
      <c r="C17" s="95">
        <v>42837</v>
      </c>
      <c r="D17" s="96">
        <v>45.8</v>
      </c>
      <c r="E17" s="30">
        <v>63891.677164399996</v>
      </c>
      <c r="G17" s="41">
        <f t="shared" si="2"/>
        <v>6</v>
      </c>
      <c r="H17" s="95">
        <v>41775</v>
      </c>
      <c r="I17" s="97">
        <f t="shared" si="0"/>
        <v>37.196079482993603</v>
      </c>
      <c r="J17" s="30">
        <f t="shared" si="1"/>
        <v>53975.76</v>
      </c>
      <c r="K17" s="30"/>
      <c r="L17" s="30"/>
      <c r="M17" s="97">
        <f>AVERAGE(I13:I17)</f>
        <v>35.571993167484123</v>
      </c>
      <c r="N17" s="30">
        <f>AVERAGE(J13:J17)</f>
        <v>54040.840000000004</v>
      </c>
      <c r="P17" s="98">
        <v>41841</v>
      </c>
      <c r="Q17" s="97">
        <f t="shared" si="3"/>
        <v>39.4917953975662</v>
      </c>
      <c r="R17" s="30">
        <f t="shared" si="4"/>
        <v>57633.919999999998</v>
      </c>
      <c r="T17" s="95">
        <v>41841</v>
      </c>
      <c r="U17" s="97">
        <f t="shared" si="14"/>
        <v>38.742113932217954</v>
      </c>
      <c r="V17" s="30">
        <f t="shared" si="5"/>
        <v>56395.06</v>
      </c>
      <c r="X17" s="95">
        <v>41845</v>
      </c>
      <c r="Y17" s="97">
        <f t="shared" si="6"/>
        <v>38.528484385364123</v>
      </c>
      <c r="Z17" s="30">
        <f t="shared" si="7"/>
        <v>57767.167999999991</v>
      </c>
      <c r="AC17" s="98">
        <v>41841</v>
      </c>
      <c r="AD17" s="34">
        <f t="shared" si="15"/>
        <v>3.7707390648558103E-3</v>
      </c>
      <c r="AE17" s="34">
        <f t="shared" si="26"/>
        <v>3.7636476493029167E-3</v>
      </c>
      <c r="AF17" s="34">
        <f t="shared" si="16"/>
        <v>3.3903930074601796E-2</v>
      </c>
      <c r="AG17" s="34">
        <f t="shared" si="17"/>
        <v>3.3341860816751098E-2</v>
      </c>
      <c r="AK17" s="95">
        <v>41841</v>
      </c>
      <c r="AL17" s="34">
        <f t="shared" si="18"/>
        <v>-1.7506897416604272E-2</v>
      </c>
      <c r="AM17" s="34">
        <f t="shared" si="24"/>
        <v>-1.7661955534715921E-2</v>
      </c>
      <c r="AN17" s="34">
        <f t="shared" si="19"/>
        <v>3.1189306325021704E-2</v>
      </c>
      <c r="AO17" s="34">
        <f t="shared" si="25"/>
        <v>3.0712802462055027E-2</v>
      </c>
      <c r="AS17" s="95">
        <v>41845</v>
      </c>
      <c r="AT17" s="34">
        <f t="shared" si="20"/>
        <v>-4.7519288743546051E-3</v>
      </c>
      <c r="AU17" s="34">
        <f t="shared" si="21"/>
        <v>-4.7632551838242745E-3</v>
      </c>
      <c r="AV17" s="34">
        <f t="shared" si="22"/>
        <v>3.1242189880970272E-2</v>
      </c>
      <c r="AW17" s="34">
        <f t="shared" si="23"/>
        <v>3.076408518931888E-2</v>
      </c>
      <c r="BB17" s="98">
        <v>41848</v>
      </c>
      <c r="BC17" s="34">
        <f t="shared" si="8"/>
        <v>-4.6913638942475647E-2</v>
      </c>
      <c r="BD17" s="34">
        <f t="shared" si="9"/>
        <v>1.0717107226746042E-3</v>
      </c>
      <c r="BE17" s="34"/>
      <c r="BG17" s="95">
        <v>41855</v>
      </c>
      <c r="BH17" s="34">
        <f t="shared" si="10"/>
        <v>-2.9079000287950563E-2</v>
      </c>
      <c r="BI17" s="34">
        <f t="shared" si="11"/>
        <v>-2.294132979009799E-2</v>
      </c>
      <c r="BJ17" s="34"/>
      <c r="BL17" s="95">
        <v>41852</v>
      </c>
      <c r="BM17" s="34">
        <f t="shared" si="12"/>
        <v>-3.9265893350398678E-2</v>
      </c>
      <c r="BN17" s="34">
        <f t="shared" si="13"/>
        <v>-1.8911737358026266E-2</v>
      </c>
      <c r="BQ17" s="48" t="s">
        <v>73</v>
      </c>
      <c r="BR17" s="48">
        <v>148</v>
      </c>
      <c r="BS17" s="48">
        <v>0.55257864952848534</v>
      </c>
      <c r="BT17" s="48">
        <v>3.7336395238411172E-3</v>
      </c>
      <c r="BU17" s="48"/>
      <c r="BV17" s="48"/>
      <c r="BX17"/>
      <c r="BY17"/>
    </row>
    <row r="18" spans="3:78" s="24" customFormat="1" ht="15.75" thickBot="1" x14ac:dyDescent="0.3">
      <c r="C18" s="95">
        <v>42836</v>
      </c>
      <c r="D18" s="96">
        <v>46.9</v>
      </c>
      <c r="E18" s="30">
        <v>64359.7908388</v>
      </c>
      <c r="G18" s="41">
        <f t="shared" si="2"/>
        <v>7</v>
      </c>
      <c r="H18" s="95">
        <v>41776</v>
      </c>
      <c r="I18" s="97" t="str">
        <f t="shared" si="0"/>
        <v/>
      </c>
      <c r="J18" s="30" t="str">
        <f t="shared" si="1"/>
        <v/>
      </c>
      <c r="K18" s="30"/>
      <c r="L18" s="30"/>
      <c r="M18" s="30"/>
      <c r="N18" s="30"/>
      <c r="P18" s="98">
        <v>41848</v>
      </c>
      <c r="Q18" s="97">
        <f t="shared" si="3"/>
        <v>37.681878403387699</v>
      </c>
      <c r="R18" s="30">
        <f t="shared" si="4"/>
        <v>57695.72</v>
      </c>
      <c r="T18" s="95">
        <v>41848</v>
      </c>
      <c r="U18" s="97">
        <f t="shared" si="14"/>
        <v>38.166500986528419</v>
      </c>
      <c r="V18" s="30">
        <f t="shared" si="5"/>
        <v>57779.528000000006</v>
      </c>
      <c r="X18" s="95">
        <v>41852</v>
      </c>
      <c r="Y18" s="97">
        <f t="shared" si="6"/>
        <v>37.044945865545678</v>
      </c>
      <c r="Z18" s="30">
        <f t="shared" si="7"/>
        <v>56684.956000000006</v>
      </c>
      <c r="AC18" s="98">
        <v>41848</v>
      </c>
      <c r="AD18" s="34">
        <f t="shared" si="15"/>
        <v>-4.5830202854997171E-2</v>
      </c>
      <c r="AE18" s="34">
        <f t="shared" si="26"/>
        <v>-4.6913638942475647E-2</v>
      </c>
      <c r="AF18" s="34">
        <f t="shared" si="16"/>
        <v>1.0722852098208335E-3</v>
      </c>
      <c r="AG18" s="34">
        <f t="shared" si="17"/>
        <v>1.0717107226746042E-3</v>
      </c>
      <c r="AK18" s="95">
        <v>41848</v>
      </c>
      <c r="AL18" s="34">
        <f t="shared" si="18"/>
        <v>-1.4857551312161488E-2</v>
      </c>
      <c r="AM18" s="34">
        <f t="shared" si="24"/>
        <v>-1.4969030309020396E-2</v>
      </c>
      <c r="AN18" s="34">
        <f t="shared" si="19"/>
        <v>2.4549455218240812E-2</v>
      </c>
      <c r="AO18" s="34">
        <f t="shared" si="25"/>
        <v>2.4252960072722419E-2</v>
      </c>
      <c r="AS18" s="95">
        <v>41852</v>
      </c>
      <c r="AT18" s="34">
        <f t="shared" si="20"/>
        <v>-3.8504979977411202E-2</v>
      </c>
      <c r="AU18" s="34">
        <f t="shared" si="21"/>
        <v>-3.9265893350398678E-2</v>
      </c>
      <c r="AV18" s="34">
        <f t="shared" si="22"/>
        <v>-1.8734032452482063E-2</v>
      </c>
      <c r="AW18" s="34">
        <f t="shared" si="23"/>
        <v>-1.8911737358026266E-2</v>
      </c>
      <c r="BB18" s="98">
        <v>41855</v>
      </c>
      <c r="BC18" s="34">
        <f t="shared" si="8"/>
        <v>3.667806050546459E-3</v>
      </c>
      <c r="BD18" s="34">
        <f t="shared" si="9"/>
        <v>-1.8885534488902445E-2</v>
      </c>
      <c r="BE18" s="34"/>
      <c r="BG18" s="95">
        <v>41862</v>
      </c>
      <c r="BH18" s="34">
        <f t="shared" si="10"/>
        <v>-8.7350840775986555E-3</v>
      </c>
      <c r="BI18" s="34">
        <f t="shared" si="11"/>
        <v>-4.5502016468944272E-3</v>
      </c>
      <c r="BJ18" s="34"/>
      <c r="BL18" s="95">
        <v>41859</v>
      </c>
      <c r="BM18" s="34">
        <f t="shared" si="12"/>
        <v>-7.1807821549434159E-3</v>
      </c>
      <c r="BN18" s="34">
        <f t="shared" si="13"/>
        <v>-8.3551453353504449E-3</v>
      </c>
      <c r="BQ18" s="49" t="s">
        <v>74</v>
      </c>
      <c r="BR18" s="49">
        <v>149</v>
      </c>
      <c r="BS18" s="49">
        <v>0.62945679589454051</v>
      </c>
      <c r="BT18" s="49"/>
      <c r="BU18" s="49"/>
      <c r="BV18" s="49"/>
      <c r="BX18"/>
      <c r="BY18"/>
    </row>
    <row r="19" spans="3:78" s="24" customFormat="1" ht="15.75" thickBot="1" x14ac:dyDescent="0.3">
      <c r="C19" s="95">
        <v>42835</v>
      </c>
      <c r="D19" s="96">
        <v>45.5</v>
      </c>
      <c r="E19" s="30">
        <v>64649.8147044</v>
      </c>
      <c r="G19" s="41">
        <f t="shared" si="2"/>
        <v>1</v>
      </c>
      <c r="H19" s="95">
        <v>41777</v>
      </c>
      <c r="I19" s="97" t="str">
        <f t="shared" si="0"/>
        <v/>
      </c>
      <c r="J19" s="30" t="str">
        <f t="shared" si="1"/>
        <v/>
      </c>
      <c r="K19" s="30"/>
      <c r="L19" s="30"/>
      <c r="M19" s="30"/>
      <c r="N19" s="30"/>
      <c r="P19" s="98">
        <v>41855</v>
      </c>
      <c r="Q19" s="97">
        <f t="shared" si="3"/>
        <v>37.820341998570797</v>
      </c>
      <c r="R19" s="30">
        <f t="shared" si="4"/>
        <v>56616.33</v>
      </c>
      <c r="T19" s="95">
        <v>41855</v>
      </c>
      <c r="U19" s="97">
        <f t="shared" si="14"/>
        <v>37.072638584582293</v>
      </c>
      <c r="V19" s="30">
        <f t="shared" si="5"/>
        <v>56469.078000000001</v>
      </c>
      <c r="X19" s="95">
        <v>41859</v>
      </c>
      <c r="Y19" s="97">
        <f t="shared" si="6"/>
        <v>36.779886983338123</v>
      </c>
      <c r="Z19" s="30">
        <f t="shared" si="7"/>
        <v>56213.317999999992</v>
      </c>
      <c r="AC19" s="98">
        <v>41855</v>
      </c>
      <c r="AD19" s="34">
        <f t="shared" si="15"/>
        <v>3.6745406824159055E-3</v>
      </c>
      <c r="AE19" s="34">
        <f t="shared" si="26"/>
        <v>3.667806050546459E-3</v>
      </c>
      <c r="AF19" s="34">
        <f t="shared" si="16"/>
        <v>-1.8708320131891942E-2</v>
      </c>
      <c r="AG19" s="34">
        <f t="shared" si="17"/>
        <v>-1.8885534488902445E-2</v>
      </c>
      <c r="AK19" s="95">
        <v>41855</v>
      </c>
      <c r="AL19" s="34">
        <f t="shared" si="18"/>
        <v>-2.8660274682560605E-2</v>
      </c>
      <c r="AM19" s="34">
        <f t="shared" si="24"/>
        <v>-2.9079000287950563E-2</v>
      </c>
      <c r="AN19" s="34">
        <f t="shared" si="19"/>
        <v>-2.2680178349674396E-2</v>
      </c>
      <c r="AO19" s="34">
        <f t="shared" si="25"/>
        <v>-2.294132979009799E-2</v>
      </c>
      <c r="AS19" s="95">
        <v>41859</v>
      </c>
      <c r="AT19" s="34">
        <f t="shared" si="20"/>
        <v>-7.1550619393421222E-3</v>
      </c>
      <c r="AU19" s="34">
        <f t="shared" si="21"/>
        <v>-7.1807821549434159E-3</v>
      </c>
      <c r="AV19" s="34">
        <f t="shared" si="22"/>
        <v>-8.3203381158135636E-3</v>
      </c>
      <c r="AW19" s="34">
        <f t="shared" si="23"/>
        <v>-8.3551453353504449E-3</v>
      </c>
      <c r="BB19" s="98">
        <v>41862</v>
      </c>
      <c r="BC19" s="34">
        <f t="shared" si="8"/>
        <v>-3.9303076926892697E-3</v>
      </c>
      <c r="BD19" s="34">
        <f t="shared" si="9"/>
        <v>-5.316628640487599E-5</v>
      </c>
      <c r="BE19" s="34"/>
      <c r="BG19" s="95">
        <v>41869</v>
      </c>
      <c r="BH19" s="34">
        <f t="shared" si="10"/>
        <v>2.4420932829467785E-2</v>
      </c>
      <c r="BI19" s="34">
        <f t="shared" si="11"/>
        <v>4.4897065326178782E-3</v>
      </c>
      <c r="BJ19" s="34"/>
      <c r="BL19" s="95">
        <v>41866</v>
      </c>
      <c r="BM19" s="34">
        <f t="shared" si="12"/>
        <v>2.4833628050120855E-2</v>
      </c>
      <c r="BN19" s="34">
        <f t="shared" si="13"/>
        <v>1.1176866559862121E-3</v>
      </c>
      <c r="BX19"/>
      <c r="BY19"/>
    </row>
    <row r="20" spans="3:78" s="24" customFormat="1" x14ac:dyDescent="0.25">
      <c r="C20" s="95">
        <v>42832</v>
      </c>
      <c r="D20" s="96">
        <v>45.21</v>
      </c>
      <c r="E20" s="30">
        <v>64593.104610100003</v>
      </c>
      <c r="G20" s="41">
        <f t="shared" si="2"/>
        <v>2</v>
      </c>
      <c r="H20" s="95">
        <v>41778</v>
      </c>
      <c r="I20" s="97">
        <f t="shared" si="0"/>
        <v>37.755935973759598</v>
      </c>
      <c r="J20" s="30">
        <f t="shared" si="1"/>
        <v>53353.1</v>
      </c>
      <c r="K20" s="97">
        <f>AVERAGE(I14:I17,I20)</f>
        <v>36.499253296473881</v>
      </c>
      <c r="L20" s="30">
        <f>AVERAGE(J14:J17,J20)</f>
        <v>53900.880000000005</v>
      </c>
      <c r="M20" s="30"/>
      <c r="N20" s="30"/>
      <c r="P20" s="98">
        <v>41862</v>
      </c>
      <c r="Q20" s="97">
        <f t="shared" si="3"/>
        <v>37.671988146588902</v>
      </c>
      <c r="R20" s="30">
        <f t="shared" si="4"/>
        <v>56613.32</v>
      </c>
      <c r="T20" s="95">
        <v>41862</v>
      </c>
      <c r="U20" s="97">
        <f t="shared" si="14"/>
        <v>36.750216212941744</v>
      </c>
      <c r="V20" s="30">
        <f t="shared" si="5"/>
        <v>56212.716</v>
      </c>
      <c r="X20" s="95">
        <v>41866</v>
      </c>
      <c r="Y20" s="97">
        <f t="shared" si="6"/>
        <v>37.704700728761402</v>
      </c>
      <c r="Z20" s="30">
        <f t="shared" si="7"/>
        <v>56276.182000000008</v>
      </c>
      <c r="AC20" s="98">
        <v>41862</v>
      </c>
      <c r="AD20" s="34">
        <f t="shared" si="15"/>
        <v>-3.9225941422608157E-3</v>
      </c>
      <c r="AE20" s="34">
        <f t="shared" si="26"/>
        <v>-3.9303076926892697E-3</v>
      </c>
      <c r="AF20" s="34">
        <f t="shared" si="16"/>
        <v>-5.3164873102917731E-5</v>
      </c>
      <c r="AG20" s="34">
        <f t="shared" si="17"/>
        <v>-5.316628640487599E-5</v>
      </c>
      <c r="AK20" s="95">
        <v>41862</v>
      </c>
      <c r="AL20" s="34">
        <f t="shared" si="18"/>
        <v>-8.6970440721377829E-3</v>
      </c>
      <c r="AM20" s="34">
        <f t="shared" si="24"/>
        <v>-8.7350840775986555E-3</v>
      </c>
      <c r="AN20" s="34">
        <f t="shared" si="19"/>
        <v>-4.5398651630189635E-3</v>
      </c>
      <c r="AO20" s="34">
        <f t="shared" si="25"/>
        <v>-4.5502016468944272E-3</v>
      </c>
      <c r="AS20" s="95">
        <v>41866</v>
      </c>
      <c r="AT20" s="34">
        <f t="shared" si="20"/>
        <v>2.5144551037969087E-2</v>
      </c>
      <c r="AU20" s="34">
        <f t="shared" si="21"/>
        <v>2.4833628050120855E-2</v>
      </c>
      <c r="AV20" s="34">
        <f t="shared" si="22"/>
        <v>1.1183115004884669E-3</v>
      </c>
      <c r="AW20" s="34">
        <f t="shared" si="23"/>
        <v>1.1176866559862121E-3</v>
      </c>
      <c r="BB20" s="98">
        <v>41869</v>
      </c>
      <c r="BC20" s="34">
        <f t="shared" si="8"/>
        <v>-6.1189203257469025E-3</v>
      </c>
      <c r="BD20" s="34">
        <f t="shared" si="9"/>
        <v>1.6596097416438377E-2</v>
      </c>
      <c r="BE20" s="34"/>
      <c r="BG20" s="95">
        <v>41876</v>
      </c>
      <c r="BH20" s="34">
        <f t="shared" si="10"/>
        <v>5.9871825367774417E-3</v>
      </c>
      <c r="BI20" s="34">
        <f t="shared" si="11"/>
        <v>4.2079790373343785E-2</v>
      </c>
      <c r="BJ20" s="34"/>
      <c r="BL20" s="95">
        <v>41873</v>
      </c>
      <c r="BM20" s="34">
        <f t="shared" si="12"/>
        <v>9.5194808699726019E-4</v>
      </c>
      <c r="BN20" s="34">
        <f t="shared" si="13"/>
        <v>3.8029219746798161E-2</v>
      </c>
      <c r="BQ20" s="50"/>
      <c r="BR20" s="50" t="s">
        <v>81</v>
      </c>
      <c r="BS20" s="50" t="s">
        <v>69</v>
      </c>
      <c r="BT20" s="50" t="s">
        <v>82</v>
      </c>
      <c r="BU20" s="50" t="s">
        <v>83</v>
      </c>
      <c r="BV20" s="50" t="s">
        <v>84</v>
      </c>
      <c r="BW20" s="50" t="s">
        <v>85</v>
      </c>
      <c r="BX20"/>
      <c r="BY20"/>
      <c r="BZ20"/>
    </row>
    <row r="21" spans="3:78" s="24" customFormat="1" x14ac:dyDescent="0.25">
      <c r="C21" s="95">
        <v>42831</v>
      </c>
      <c r="D21" s="96">
        <v>45.32</v>
      </c>
      <c r="E21" s="30">
        <v>64222.721442299997</v>
      </c>
      <c r="G21" s="41">
        <f t="shared" si="2"/>
        <v>3</v>
      </c>
      <c r="H21" s="95">
        <v>41779</v>
      </c>
      <c r="I21" s="97">
        <f t="shared" si="0"/>
        <v>37.304121963667797</v>
      </c>
      <c r="J21" s="30">
        <f t="shared" si="1"/>
        <v>52366.19</v>
      </c>
      <c r="K21" s="30"/>
      <c r="L21" s="30"/>
      <c r="M21" s="30"/>
      <c r="N21" s="30"/>
      <c r="P21" s="98">
        <v>41869</v>
      </c>
      <c r="Q21" s="97">
        <f t="shared" si="3"/>
        <v>37.442180058322101</v>
      </c>
      <c r="R21" s="30">
        <f t="shared" si="4"/>
        <v>57560.72</v>
      </c>
      <c r="T21" s="95">
        <v>41869</v>
      </c>
      <c r="U21" s="97">
        <f t="shared" si="14"/>
        <v>37.658739111108034</v>
      </c>
      <c r="V21" s="30">
        <f t="shared" si="5"/>
        <v>56465.661999999997</v>
      </c>
      <c r="X21" s="95">
        <v>41873</v>
      </c>
      <c r="Y21" s="97">
        <f t="shared" si="6"/>
        <v>37.740610736010481</v>
      </c>
      <c r="Z21" s="30">
        <f t="shared" si="7"/>
        <v>58457.536</v>
      </c>
      <c r="AC21" s="98">
        <v>41869</v>
      </c>
      <c r="AD21" s="34">
        <f t="shared" si="15"/>
        <v>-6.1002378577040828E-3</v>
      </c>
      <c r="AE21" s="34">
        <f t="shared" si="26"/>
        <v>-6.1189203257469025E-3</v>
      </c>
      <c r="AF21" s="34">
        <f t="shared" si="16"/>
        <v>1.6734577657696148E-2</v>
      </c>
      <c r="AG21" s="34">
        <f t="shared" si="17"/>
        <v>1.6596097416438377E-2</v>
      </c>
      <c r="AK21" s="95">
        <v>41869</v>
      </c>
      <c r="AL21" s="34">
        <f t="shared" si="18"/>
        <v>2.4721566069218159E-2</v>
      </c>
      <c r="AM21" s="34">
        <f t="shared" si="24"/>
        <v>2.4420932829467785E-2</v>
      </c>
      <c r="AN21" s="34">
        <f t="shared" si="19"/>
        <v>4.4998003654546093E-3</v>
      </c>
      <c r="AO21" s="34">
        <f t="shared" si="25"/>
        <v>4.4897065326178782E-3</v>
      </c>
      <c r="AS21" s="95">
        <v>41873</v>
      </c>
      <c r="AT21" s="34">
        <f t="shared" si="20"/>
        <v>9.5240133338836408E-4</v>
      </c>
      <c r="AU21" s="34">
        <f t="shared" si="21"/>
        <v>9.5194808699726019E-4</v>
      </c>
      <c r="AV21" s="34">
        <f t="shared" si="22"/>
        <v>3.8761584785549141E-2</v>
      </c>
      <c r="AW21" s="34">
        <f t="shared" si="23"/>
        <v>3.8029219746798161E-2</v>
      </c>
      <c r="BB21" s="98">
        <v>41876</v>
      </c>
      <c r="BC21" s="34">
        <f t="shared" si="8"/>
        <v>1.9083051969859498E-2</v>
      </c>
      <c r="BD21" s="34">
        <f t="shared" si="9"/>
        <v>3.7080568540352618E-2</v>
      </c>
      <c r="BE21" s="34"/>
      <c r="BG21" s="95">
        <v>41883</v>
      </c>
      <c r="BH21" s="34">
        <f t="shared" si="10"/>
        <v>2.2490244888271924E-2</v>
      </c>
      <c r="BI21" s="34">
        <f t="shared" si="11"/>
        <v>3.0205868460810525E-2</v>
      </c>
      <c r="BJ21" s="34"/>
      <c r="BL21" s="95">
        <v>41880</v>
      </c>
      <c r="BM21" s="34">
        <f t="shared" si="12"/>
        <v>2.5131887895350955E-2</v>
      </c>
      <c r="BN21" s="34">
        <f t="shared" si="13"/>
        <v>3.2973917462717751E-2</v>
      </c>
      <c r="BQ21" s="48" t="s">
        <v>75</v>
      </c>
      <c r="BR21" s="48">
        <v>2.0834884784287199E-3</v>
      </c>
      <c r="BS21" s="48">
        <v>4.989157450980687E-3</v>
      </c>
      <c r="BT21" s="48">
        <v>0.4176032724762338</v>
      </c>
      <c r="BU21" s="48">
        <v>0.67684240547037433</v>
      </c>
      <c r="BV21" s="48">
        <v>-7.7756977846348222E-3</v>
      </c>
      <c r="BW21" s="48">
        <v>1.1942674741492262E-2</v>
      </c>
      <c r="BX21"/>
      <c r="BY21"/>
      <c r="BZ21"/>
    </row>
    <row r="22" spans="3:78" s="24" customFormat="1" ht="15.75" thickBot="1" x14ac:dyDescent="0.3">
      <c r="C22" s="95">
        <v>42830</v>
      </c>
      <c r="D22" s="96">
        <v>45.6</v>
      </c>
      <c r="E22" s="30">
        <v>64774.7646465</v>
      </c>
      <c r="G22" s="41">
        <f t="shared" si="2"/>
        <v>4</v>
      </c>
      <c r="H22" s="95">
        <v>41780</v>
      </c>
      <c r="I22" s="97">
        <f t="shared" si="0"/>
        <v>37.274655832574801</v>
      </c>
      <c r="J22" s="30">
        <f t="shared" si="1"/>
        <v>52203.37</v>
      </c>
      <c r="K22" s="30"/>
      <c r="L22" s="30"/>
      <c r="M22" s="30"/>
      <c r="N22" s="30"/>
      <c r="P22" s="98">
        <v>41876</v>
      </c>
      <c r="Q22" s="97">
        <f t="shared" si="3"/>
        <v>38.163552226244398</v>
      </c>
      <c r="R22" s="30">
        <f t="shared" si="4"/>
        <v>59735.17</v>
      </c>
      <c r="T22" s="95">
        <v>41876</v>
      </c>
      <c r="U22" s="97">
        <f t="shared" si="14"/>
        <v>37.884885169594938</v>
      </c>
      <c r="V22" s="30">
        <f t="shared" si="5"/>
        <v>58892.425999999999</v>
      </c>
      <c r="X22" s="95">
        <v>41880</v>
      </c>
      <c r="Y22" s="97">
        <f t="shared" si="6"/>
        <v>38.701122718504266</v>
      </c>
      <c r="Z22" s="30">
        <f t="shared" si="7"/>
        <v>60417.242000000006</v>
      </c>
      <c r="AC22" s="98">
        <v>41876</v>
      </c>
      <c r="AD22" s="34">
        <f t="shared" si="15"/>
        <v>1.9266297176036451E-2</v>
      </c>
      <c r="AE22" s="34">
        <f t="shared" si="26"/>
        <v>1.9083051969859498E-2</v>
      </c>
      <c r="AF22" s="34">
        <f t="shared" si="16"/>
        <v>3.7776629618253565E-2</v>
      </c>
      <c r="AG22" s="34">
        <f t="shared" si="17"/>
        <v>3.7080568540352618E-2</v>
      </c>
      <c r="AK22" s="95">
        <v>41876</v>
      </c>
      <c r="AL22" s="34">
        <f t="shared" si="18"/>
        <v>6.0051415375241834E-3</v>
      </c>
      <c r="AM22" s="34">
        <f t="shared" si="24"/>
        <v>5.9871825367774417E-3</v>
      </c>
      <c r="AN22" s="34">
        <f t="shared" si="19"/>
        <v>4.2977695010465E-2</v>
      </c>
      <c r="AO22" s="34">
        <f t="shared" si="25"/>
        <v>4.2079790373343785E-2</v>
      </c>
      <c r="AS22" s="95">
        <v>41880</v>
      </c>
      <c r="AT22" s="34">
        <f t="shared" si="20"/>
        <v>2.5450356095517712E-2</v>
      </c>
      <c r="AU22" s="34">
        <f t="shared" si="21"/>
        <v>2.5131887895350955E-2</v>
      </c>
      <c r="AV22" s="34">
        <f t="shared" si="22"/>
        <v>3.3523581972391137E-2</v>
      </c>
      <c r="AW22" s="34">
        <f t="shared" si="23"/>
        <v>3.2973917462717751E-2</v>
      </c>
      <c r="BB22" s="98">
        <v>41883</v>
      </c>
      <c r="BC22" s="34">
        <f t="shared" si="8"/>
        <v>5.9377998132876834E-3</v>
      </c>
      <c r="BD22" s="34">
        <f t="shared" si="9"/>
        <v>2.3266129077770294E-2</v>
      </c>
      <c r="BE22" s="34"/>
      <c r="BG22" s="95">
        <v>41890</v>
      </c>
      <c r="BH22" s="34">
        <f t="shared" si="10"/>
        <v>1.1663418221998591E-2</v>
      </c>
      <c r="BI22" s="34">
        <f t="shared" si="11"/>
        <v>3.0118788339128749E-3</v>
      </c>
      <c r="BJ22" s="34"/>
      <c r="BL22" s="95">
        <v>41887</v>
      </c>
      <c r="BM22" s="34">
        <f t="shared" si="12"/>
        <v>1.0212206114075568E-2</v>
      </c>
      <c r="BN22" s="34">
        <f t="shared" si="13"/>
        <v>1.403633081798935E-2</v>
      </c>
      <c r="BQ22" s="49" t="s">
        <v>86</v>
      </c>
      <c r="BR22" s="100">
        <v>0.69165280514026806</v>
      </c>
      <c r="BS22" s="49">
        <v>0.15242383474872911</v>
      </c>
      <c r="BT22" s="49">
        <v>4.5376945559758326</v>
      </c>
      <c r="BU22" s="101">
        <v>1.1682999819107479E-5</v>
      </c>
      <c r="BV22" s="100">
        <v>0.39044463673044033</v>
      </c>
      <c r="BW22" s="100">
        <v>0.99286097355009573</v>
      </c>
      <c r="BX22"/>
      <c r="BY22"/>
      <c r="BZ22"/>
    </row>
    <row r="23" spans="3:78" s="24" customFormat="1" x14ac:dyDescent="0.25">
      <c r="C23" s="95">
        <v>42829</v>
      </c>
      <c r="D23" s="96">
        <v>45.23</v>
      </c>
      <c r="E23" s="30">
        <v>65768.914273100003</v>
      </c>
      <c r="G23" s="41">
        <f t="shared" si="2"/>
        <v>5</v>
      </c>
      <c r="H23" s="95">
        <v>41781</v>
      </c>
      <c r="I23" s="97">
        <f t="shared" si="0"/>
        <v>37.284477876272497</v>
      </c>
      <c r="J23" s="30">
        <f t="shared" si="1"/>
        <v>52806.22</v>
      </c>
      <c r="K23" s="30"/>
      <c r="L23" s="30"/>
      <c r="M23" s="30"/>
      <c r="N23" s="30"/>
      <c r="P23" s="98">
        <v>41883</v>
      </c>
      <c r="Q23" s="97">
        <f t="shared" si="3"/>
        <v>38.390833868192502</v>
      </c>
      <c r="R23" s="30">
        <f t="shared" si="4"/>
        <v>61141.27</v>
      </c>
      <c r="T23" s="95">
        <v>41883</v>
      </c>
      <c r="U23" s="97">
        <f t="shared" si="14"/>
        <v>38.746579046893885</v>
      </c>
      <c r="V23" s="30">
        <f t="shared" si="5"/>
        <v>60698.462</v>
      </c>
      <c r="X23" s="95">
        <v>41887</v>
      </c>
      <c r="Y23" s="97">
        <f t="shared" si="6"/>
        <v>39.098371501387497</v>
      </c>
      <c r="Z23" s="30">
        <f t="shared" si="7"/>
        <v>61271.257999999994</v>
      </c>
      <c r="AC23" s="98">
        <v>41883</v>
      </c>
      <c r="AD23" s="34">
        <f t="shared" si="15"/>
        <v>5.9554634904190884E-3</v>
      </c>
      <c r="AE23" s="34">
        <f t="shared" si="26"/>
        <v>5.9377998132876834E-3</v>
      </c>
      <c r="AF23" s="34">
        <f t="shared" si="16"/>
        <v>2.3538896767180795E-2</v>
      </c>
      <c r="AG23" s="34">
        <f t="shared" si="17"/>
        <v>2.3266129077770294E-2</v>
      </c>
      <c r="AK23" s="95">
        <v>41883</v>
      </c>
      <c r="AL23" s="34">
        <f t="shared" si="18"/>
        <v>2.274505712348085E-2</v>
      </c>
      <c r="AM23" s="34">
        <f t="shared" si="24"/>
        <v>2.2490244888271924E-2</v>
      </c>
      <c r="AN23" s="34">
        <f t="shared" si="19"/>
        <v>3.066669388012655E-2</v>
      </c>
      <c r="AO23" s="34">
        <f t="shared" si="25"/>
        <v>3.0205868460810525E-2</v>
      </c>
      <c r="AS23" s="95">
        <v>41887</v>
      </c>
      <c r="AT23" s="34">
        <f t="shared" si="20"/>
        <v>1.0264528648759264E-2</v>
      </c>
      <c r="AU23" s="34">
        <f t="shared" si="21"/>
        <v>1.0212206114075568E-2</v>
      </c>
      <c r="AV23" s="34">
        <f t="shared" si="22"/>
        <v>1.413530263430407E-2</v>
      </c>
      <c r="AW23" s="34">
        <f t="shared" si="23"/>
        <v>1.403633081798935E-2</v>
      </c>
      <c r="BB23" s="98">
        <v>41890</v>
      </c>
      <c r="BC23" s="34">
        <f t="shared" si="8"/>
        <v>1.3296028141989005E-2</v>
      </c>
      <c r="BD23" s="34">
        <f t="shared" si="9"/>
        <v>-3.2388020071500566E-2</v>
      </c>
      <c r="BE23" s="34"/>
      <c r="BG23" s="95">
        <v>41897</v>
      </c>
      <c r="BH23" s="34">
        <f t="shared" si="10"/>
        <v>-4.4971147770350682E-3</v>
      </c>
      <c r="BI23" s="34">
        <f t="shared" si="11"/>
        <v>-4.8180861447432041E-2</v>
      </c>
      <c r="BJ23" s="34"/>
      <c r="BL23" s="95">
        <v>41894</v>
      </c>
      <c r="BM23" s="34">
        <f t="shared" si="12"/>
        <v>1.9189986699035834E-3</v>
      </c>
      <c r="BN23" s="34">
        <f t="shared" si="13"/>
        <v>-5.0282343084896007E-2</v>
      </c>
      <c r="BX23"/>
      <c r="BY23"/>
      <c r="BZ23"/>
    </row>
    <row r="24" spans="3:78" s="24" customFormat="1" x14ac:dyDescent="0.25">
      <c r="C24" s="95">
        <v>42828</v>
      </c>
      <c r="D24" s="96">
        <v>44.55</v>
      </c>
      <c r="E24" s="30">
        <v>65211.475424600001</v>
      </c>
      <c r="G24" s="41">
        <f t="shared" si="2"/>
        <v>6</v>
      </c>
      <c r="H24" s="95">
        <v>41782</v>
      </c>
      <c r="I24" s="97">
        <f t="shared" si="0"/>
        <v>37.4219864880396</v>
      </c>
      <c r="J24" s="30">
        <f t="shared" si="1"/>
        <v>52626.41</v>
      </c>
      <c r="K24" s="30"/>
      <c r="L24" s="30"/>
      <c r="M24" s="97">
        <f>AVERAGE(I20:I24)</f>
        <v>37.408235626862862</v>
      </c>
      <c r="N24" s="30">
        <f t="shared" ref="N24" si="27">AVERAGE(J20:J24)</f>
        <v>52671.058000000005</v>
      </c>
      <c r="P24" s="98">
        <v>41890</v>
      </c>
      <c r="Q24" s="97">
        <f t="shared" si="3"/>
        <v>38.9046880152056</v>
      </c>
      <c r="R24" s="30">
        <f t="shared" si="4"/>
        <v>59192.75</v>
      </c>
      <c r="T24" s="95">
        <v>41890</v>
      </c>
      <c r="U24" s="97">
        <f t="shared" si="14"/>
        <v>39.20114233079012</v>
      </c>
      <c r="V24" s="30">
        <f t="shared" si="5"/>
        <v>60881.554000000004</v>
      </c>
      <c r="X24" s="95">
        <v>41894</v>
      </c>
      <c r="Y24" s="97">
        <f t="shared" si="6"/>
        <v>39.17347326133558</v>
      </c>
      <c r="Z24" s="30">
        <f t="shared" si="7"/>
        <v>58266.569999999992</v>
      </c>
      <c r="AC24" s="98">
        <v>41890</v>
      </c>
      <c r="AD24" s="34">
        <f t="shared" si="15"/>
        <v>1.3384813384812677E-2</v>
      </c>
      <c r="AE24" s="34">
        <f t="shared" si="26"/>
        <v>1.3296028141989005E-2</v>
      </c>
      <c r="AF24" s="34">
        <f t="shared" si="16"/>
        <v>-3.1869145014488565E-2</v>
      </c>
      <c r="AG24" s="34">
        <f t="shared" si="17"/>
        <v>-3.2388020071500566E-2</v>
      </c>
      <c r="AK24" s="95">
        <v>41890</v>
      </c>
      <c r="AL24" s="34">
        <f t="shared" si="18"/>
        <v>1.1731701096659108E-2</v>
      </c>
      <c r="AM24" s="34">
        <f t="shared" si="24"/>
        <v>1.1663418221998591E-2</v>
      </c>
      <c r="AN24" s="34">
        <f t="shared" si="19"/>
        <v>3.0164190980654926E-3</v>
      </c>
      <c r="AO24" s="34">
        <f t="shared" si="25"/>
        <v>3.0118788339128749E-3</v>
      </c>
      <c r="AS24" s="95">
        <v>41894</v>
      </c>
      <c r="AT24" s="34">
        <f t="shared" si="20"/>
        <v>1.9208411262197078E-3</v>
      </c>
      <c r="AU24" s="34">
        <f t="shared" si="21"/>
        <v>1.9189986699035834E-3</v>
      </c>
      <c r="AV24" s="34">
        <f t="shared" si="22"/>
        <v>-4.9039110638139705E-2</v>
      </c>
      <c r="AW24" s="34">
        <f t="shared" si="23"/>
        <v>-5.0282343084896007E-2</v>
      </c>
      <c r="BB24" s="98">
        <v>41897</v>
      </c>
      <c r="BC24" s="34">
        <f t="shared" si="8"/>
        <v>-1.9233827955276651E-2</v>
      </c>
      <c r="BD24" s="34">
        <f t="shared" si="9"/>
        <v>-2.1239896374005685E-2</v>
      </c>
      <c r="BE24" s="34"/>
      <c r="BG24" s="95">
        <v>41904</v>
      </c>
      <c r="BH24" s="34">
        <f t="shared" si="10"/>
        <v>-0.10577700175940268</v>
      </c>
      <c r="BI24" s="34">
        <f t="shared" si="11"/>
        <v>3.8372434159325486E-3</v>
      </c>
      <c r="BJ24" s="34"/>
      <c r="BL24" s="95">
        <v>41901</v>
      </c>
      <c r="BM24" s="34">
        <f t="shared" si="12"/>
        <v>-8.8181619914141265E-2</v>
      </c>
      <c r="BN24" s="34">
        <f t="shared" si="13"/>
        <v>3.4332586407481228E-3</v>
      </c>
      <c r="BQ24"/>
      <c r="BR24"/>
      <c r="BS24"/>
      <c r="BT24"/>
      <c r="BU24"/>
      <c r="BV24"/>
      <c r="BW24"/>
      <c r="BX24"/>
      <c r="BY24"/>
    </row>
    <row r="25" spans="3:78" s="24" customFormat="1" x14ac:dyDescent="0.25">
      <c r="C25" s="95">
        <v>42825</v>
      </c>
      <c r="D25" s="96">
        <v>44.2</v>
      </c>
      <c r="E25" s="30">
        <v>64984.0668898</v>
      </c>
      <c r="G25" s="41">
        <f t="shared" si="2"/>
        <v>7</v>
      </c>
      <c r="H25" s="95">
        <v>41783</v>
      </c>
      <c r="I25" s="97" t="str">
        <f t="shared" si="0"/>
        <v/>
      </c>
      <c r="J25" s="30" t="str">
        <f t="shared" si="1"/>
        <v/>
      </c>
      <c r="K25" s="30"/>
      <c r="L25" s="30"/>
      <c r="M25" s="30"/>
      <c r="N25" s="30"/>
      <c r="P25" s="98">
        <v>41897</v>
      </c>
      <c r="Q25" s="97">
        <f t="shared" si="3"/>
        <v>38.163552226244398</v>
      </c>
      <c r="R25" s="30">
        <f t="shared" si="4"/>
        <v>57948.76</v>
      </c>
      <c r="T25" s="95">
        <v>41897</v>
      </c>
      <c r="U25" s="97">
        <f t="shared" si="14"/>
        <v>39.025246103543338</v>
      </c>
      <c r="V25" s="30">
        <f t="shared" si="5"/>
        <v>58017.771999999997</v>
      </c>
      <c r="X25" s="95">
        <v>41901</v>
      </c>
      <c r="Y25" s="97">
        <f t="shared" si="6"/>
        <v>35.867019461516463</v>
      </c>
      <c r="Z25" s="30">
        <f t="shared" si="7"/>
        <v>58466.958000000006</v>
      </c>
      <c r="AC25" s="98">
        <v>41897</v>
      </c>
      <c r="AD25" s="34">
        <f t="shared" si="15"/>
        <v>-1.9050038100075106E-2</v>
      </c>
      <c r="AE25" s="34">
        <f t="shared" si="26"/>
        <v>-1.9233827955276651E-2</v>
      </c>
      <c r="AF25" s="34">
        <f t="shared" si="16"/>
        <v>-2.1015918334593264E-2</v>
      </c>
      <c r="AG25" s="34">
        <f t="shared" si="17"/>
        <v>-2.1239896374005685E-2</v>
      </c>
      <c r="AK25" s="95">
        <v>41897</v>
      </c>
      <c r="AL25" s="34">
        <f t="shared" si="18"/>
        <v>-4.4870178976551545E-3</v>
      </c>
      <c r="AM25" s="34">
        <f t="shared" si="24"/>
        <v>-4.4971147770350682E-3</v>
      </c>
      <c r="AN25" s="34">
        <f t="shared" si="19"/>
        <v>-4.7038582490847802E-2</v>
      </c>
      <c r="AO25" s="34">
        <f t="shared" si="25"/>
        <v>-4.8180861447432041E-2</v>
      </c>
      <c r="AS25" s="95">
        <v>41901</v>
      </c>
      <c r="AT25" s="34">
        <f t="shared" si="20"/>
        <v>-8.4405428585843656E-2</v>
      </c>
      <c r="AU25" s="34">
        <f t="shared" si="21"/>
        <v>-8.8181619914141265E-2</v>
      </c>
      <c r="AV25" s="34">
        <f t="shared" si="22"/>
        <v>3.4391590237765612E-3</v>
      </c>
      <c r="AW25" s="34">
        <f t="shared" si="23"/>
        <v>3.4332586407481228E-3</v>
      </c>
      <c r="BB25" s="98">
        <v>41904</v>
      </c>
      <c r="BC25" s="34">
        <f t="shared" si="8"/>
        <v>-0.10472776807423212</v>
      </c>
      <c r="BD25" s="34">
        <f t="shared" si="9"/>
        <v>-1.9704058862906576E-2</v>
      </c>
      <c r="BE25" s="34"/>
      <c r="BG25" s="95">
        <v>41911</v>
      </c>
      <c r="BH25" s="34">
        <f t="shared" si="10"/>
        <v>-5.3064779021803246E-2</v>
      </c>
      <c r="BI25" s="34">
        <f t="shared" si="11"/>
        <v>-3.5083807927050854E-2</v>
      </c>
      <c r="BJ25" s="34"/>
      <c r="BL25" s="95">
        <v>41908</v>
      </c>
      <c r="BM25" s="34">
        <f t="shared" si="12"/>
        <v>-6.5068262401054552E-2</v>
      </c>
      <c r="BN25" s="34">
        <f t="shared" si="13"/>
        <v>-3.1190370582441142E-2</v>
      </c>
      <c r="BQ25" s="25" t="s">
        <v>150</v>
      </c>
      <c r="BR25"/>
      <c r="BS25"/>
      <c r="BT25"/>
      <c r="BU25"/>
      <c r="BV25"/>
      <c r="BW25"/>
      <c r="BX25"/>
      <c r="BY25"/>
    </row>
    <row r="26" spans="3:78" s="24" customFormat="1" ht="15.75" thickBot="1" x14ac:dyDescent="0.3">
      <c r="C26" s="95">
        <v>42824</v>
      </c>
      <c r="D26" s="96">
        <v>42.8</v>
      </c>
      <c r="E26" s="30">
        <v>65265.981385799998</v>
      </c>
      <c r="G26" s="41">
        <f t="shared" si="2"/>
        <v>1</v>
      </c>
      <c r="H26" s="95">
        <v>41784</v>
      </c>
      <c r="I26" s="97" t="str">
        <f t="shared" si="0"/>
        <v/>
      </c>
      <c r="J26" s="30" t="str">
        <f t="shared" si="1"/>
        <v/>
      </c>
      <c r="K26" s="30"/>
      <c r="L26" s="30"/>
      <c r="M26" s="30"/>
      <c r="N26" s="30"/>
      <c r="P26" s="98">
        <v>41904</v>
      </c>
      <c r="Q26" s="97">
        <f t="shared" si="3"/>
        <v>34.368936986762797</v>
      </c>
      <c r="R26" s="30">
        <f t="shared" si="4"/>
        <v>56818.11</v>
      </c>
      <c r="T26" s="95">
        <v>41904</v>
      </c>
      <c r="U26" s="97">
        <f t="shared" si="14"/>
        <v>35.108096413620146</v>
      </c>
      <c r="V26" s="30">
        <f t="shared" si="5"/>
        <v>58240.828000000001</v>
      </c>
      <c r="X26" s="95">
        <v>41908</v>
      </c>
      <c r="Y26" s="97">
        <f t="shared" si="6"/>
        <v>33.607522737212456</v>
      </c>
      <c r="Z26" s="30">
        <f t="shared" si="7"/>
        <v>56671.498</v>
      </c>
      <c r="AC26" s="98">
        <v>41904</v>
      </c>
      <c r="AD26" s="34">
        <f t="shared" si="15"/>
        <v>-9.9430346970482253E-2</v>
      </c>
      <c r="AE26" s="34">
        <f t="shared" si="26"/>
        <v>-0.10472776807423212</v>
      </c>
      <c r="AF26" s="34">
        <f t="shared" si="16"/>
        <v>-1.9511202655587478E-2</v>
      </c>
      <c r="AG26" s="34">
        <f t="shared" si="17"/>
        <v>-1.9704058862906576E-2</v>
      </c>
      <c r="AK26" s="95">
        <v>41904</v>
      </c>
      <c r="AL26" s="34">
        <f t="shared" si="18"/>
        <v>-0.10037475944495144</v>
      </c>
      <c r="AM26" s="34">
        <f t="shared" si="24"/>
        <v>-0.10577700175940268</v>
      </c>
      <c r="AN26" s="34">
        <f t="shared" si="19"/>
        <v>3.8446150603645979E-3</v>
      </c>
      <c r="AO26" s="34">
        <f t="shared" si="25"/>
        <v>3.8372434159325486E-3</v>
      </c>
      <c r="AS26" s="95">
        <v>41908</v>
      </c>
      <c r="AT26" s="34">
        <f t="shared" si="20"/>
        <v>-6.2996500914393905E-2</v>
      </c>
      <c r="AU26" s="34">
        <f t="shared" si="21"/>
        <v>-6.5068262401054552E-2</v>
      </c>
      <c r="AV26" s="34">
        <f t="shared" si="22"/>
        <v>-3.070896898723563E-2</v>
      </c>
      <c r="AW26" s="34">
        <f t="shared" si="23"/>
        <v>-3.1190370582441142E-2</v>
      </c>
      <c r="BB26" s="98">
        <v>41911</v>
      </c>
      <c r="BC26" s="34">
        <f t="shared" si="8"/>
        <v>-4.6736113836598432E-2</v>
      </c>
      <c r="BD26" s="34">
        <f t="shared" si="9"/>
        <v>-3.9357052219350222E-2</v>
      </c>
      <c r="BE26" s="34"/>
      <c r="BG26" s="95">
        <v>41918</v>
      </c>
      <c r="BH26" s="34">
        <f t="shared" si="10"/>
        <v>-7.1290557483915065E-2</v>
      </c>
      <c r="BI26" s="34">
        <f t="shared" si="11"/>
        <v>-3.259310934127424E-2</v>
      </c>
      <c r="BJ26" s="34"/>
      <c r="BL26" s="95">
        <v>41915</v>
      </c>
      <c r="BM26" s="34">
        <f t="shared" si="12"/>
        <v>-7.0000083629212076E-2</v>
      </c>
      <c r="BN26" s="34">
        <f t="shared" si="13"/>
        <v>-4.9555271582265782E-2</v>
      </c>
      <c r="BQ26"/>
      <c r="BR26"/>
      <c r="BS26"/>
      <c r="BT26"/>
      <c r="BU26"/>
      <c r="BV26"/>
      <c r="BW26"/>
      <c r="BX26"/>
      <c r="BY26"/>
    </row>
    <row r="27" spans="3:78" s="24" customFormat="1" x14ac:dyDescent="0.25">
      <c r="C27" s="95">
        <v>42823</v>
      </c>
      <c r="D27" s="96">
        <v>43.66</v>
      </c>
      <c r="E27" s="30">
        <v>65528.288330800002</v>
      </c>
      <c r="G27" s="41">
        <f t="shared" si="2"/>
        <v>2</v>
      </c>
      <c r="H27" s="95">
        <v>41785</v>
      </c>
      <c r="I27" s="97">
        <f t="shared" si="0"/>
        <v>38.168461809060801</v>
      </c>
      <c r="J27" s="30">
        <f t="shared" si="1"/>
        <v>52932.91</v>
      </c>
      <c r="K27" s="97">
        <f>AVERAGE(I21:I24,I27)</f>
        <v>37.490740793923102</v>
      </c>
      <c r="L27" s="30">
        <f>AVERAGE(J21:J24,J27)</f>
        <v>52587.02</v>
      </c>
      <c r="M27" s="30"/>
      <c r="N27" s="30"/>
      <c r="P27" s="98">
        <v>41911</v>
      </c>
      <c r="Q27" s="97">
        <f t="shared" si="3"/>
        <v>32.799623872637397</v>
      </c>
      <c r="R27" s="30">
        <f t="shared" si="4"/>
        <v>54625.35</v>
      </c>
      <c r="T27" s="95">
        <v>41911</v>
      </c>
      <c r="U27" s="97">
        <f t="shared" si="14"/>
        <v>33.293660114387379</v>
      </c>
      <c r="V27" s="30">
        <f t="shared" si="5"/>
        <v>56232.945999999996</v>
      </c>
      <c r="X27" s="95">
        <v>41915</v>
      </c>
      <c r="Y27" s="97">
        <f t="shared" si="6"/>
        <v>31.335443881966938</v>
      </c>
      <c r="Z27" s="30">
        <f t="shared" si="7"/>
        <v>53931.576000000001</v>
      </c>
      <c r="AC27" s="98">
        <v>41911</v>
      </c>
      <c r="AD27" s="34">
        <f t="shared" si="15"/>
        <v>-4.5660798724435958E-2</v>
      </c>
      <c r="AE27" s="34">
        <f t="shared" si="26"/>
        <v>-4.6736113836598432E-2</v>
      </c>
      <c r="AF27" s="34">
        <f t="shared" si="16"/>
        <v>-3.8592624781077722E-2</v>
      </c>
      <c r="AG27" s="34">
        <f t="shared" si="17"/>
        <v>-3.9357052219350222E-2</v>
      </c>
      <c r="AK27" s="95">
        <v>41911</v>
      </c>
      <c r="AL27" s="34">
        <f t="shared" si="18"/>
        <v>-5.1681420657397337E-2</v>
      </c>
      <c r="AM27" s="34">
        <f t="shared" si="24"/>
        <v>-5.3064779021803246E-2</v>
      </c>
      <c r="AN27" s="34">
        <f t="shared" si="19"/>
        <v>-3.4475505739719359E-2</v>
      </c>
      <c r="AO27" s="34">
        <f t="shared" si="25"/>
        <v>-3.5083807927050854E-2</v>
      </c>
      <c r="AS27" s="95">
        <v>41915</v>
      </c>
      <c r="AT27" s="34">
        <f t="shared" si="20"/>
        <v>-6.7606258069409009E-2</v>
      </c>
      <c r="AU27" s="34">
        <f t="shared" si="21"/>
        <v>-7.0000083629212076E-2</v>
      </c>
      <c r="AV27" s="34">
        <f t="shared" si="22"/>
        <v>-4.834744265980051E-2</v>
      </c>
      <c r="AW27" s="34">
        <f t="shared" si="23"/>
        <v>-4.9555271582265782E-2</v>
      </c>
      <c r="BB27" s="98">
        <v>41918</v>
      </c>
      <c r="BC27" s="34">
        <f t="shared" si="8"/>
        <v>-5.2044771394942298E-2</v>
      </c>
      <c r="BD27" s="34">
        <f t="shared" si="9"/>
        <v>4.4584476025747444E-2</v>
      </c>
      <c r="BE27" s="34"/>
      <c r="BG27" s="95">
        <v>41925</v>
      </c>
      <c r="BH27" s="34">
        <f t="shared" si="10"/>
        <v>3.5846584272777884E-2</v>
      </c>
      <c r="BI27" s="34">
        <f t="shared" si="11"/>
        <v>4.6248435764560628E-2</v>
      </c>
      <c r="BJ27" s="34"/>
      <c r="BL27" s="95">
        <v>41922</v>
      </c>
      <c r="BM27" s="34">
        <f t="shared" si="12"/>
        <v>1.8954630637350253E-2</v>
      </c>
      <c r="BN27" s="34">
        <f t="shared" si="13"/>
        <v>5.2488385940833923E-2</v>
      </c>
      <c r="BQ27" s="59" t="s">
        <v>65</v>
      </c>
      <c r="BR27" s="59"/>
      <c r="BX27"/>
      <c r="BY27"/>
    </row>
    <row r="28" spans="3:78" s="24" customFormat="1" x14ac:dyDescent="0.25">
      <c r="C28" s="95">
        <v>42822</v>
      </c>
      <c r="D28" s="96">
        <v>43.67</v>
      </c>
      <c r="E28" s="30">
        <v>64640.450819999998</v>
      </c>
      <c r="G28" s="41">
        <f t="shared" si="2"/>
        <v>3</v>
      </c>
      <c r="H28" s="95">
        <v>41786</v>
      </c>
      <c r="I28" s="97">
        <f t="shared" si="0"/>
        <v>36.557646642646503</v>
      </c>
      <c r="J28" s="30">
        <f t="shared" si="1"/>
        <v>52173.98</v>
      </c>
      <c r="K28" s="30"/>
      <c r="L28" s="30"/>
      <c r="M28" s="30"/>
      <c r="N28" s="30"/>
      <c r="P28" s="98">
        <v>41918</v>
      </c>
      <c r="Q28" s="97">
        <f t="shared" si="3"/>
        <v>31.136235719971001</v>
      </c>
      <c r="R28" s="30">
        <f t="shared" si="4"/>
        <v>57115.9</v>
      </c>
      <c r="T28" s="95">
        <v>41918</v>
      </c>
      <c r="U28" s="97">
        <f t="shared" si="14"/>
        <v>31.002766251433663</v>
      </c>
      <c r="V28" s="30">
        <f t="shared" si="5"/>
        <v>54429.686000000009</v>
      </c>
      <c r="X28" s="95">
        <v>41922</v>
      </c>
      <c r="Y28" s="97">
        <f t="shared" si="6"/>
        <v>31.935060449574827</v>
      </c>
      <c r="Z28" s="30">
        <f t="shared" si="7"/>
        <v>56837.966</v>
      </c>
      <c r="AC28" s="98">
        <v>41918</v>
      </c>
      <c r="AD28" s="34">
        <f t="shared" si="15"/>
        <v>-5.0713634983297839E-2</v>
      </c>
      <c r="AE28" s="34">
        <f t="shared" si="26"/>
        <v>-5.2044771394942298E-2</v>
      </c>
      <c r="AF28" s="34">
        <f t="shared" si="16"/>
        <v>4.5593300546358018E-2</v>
      </c>
      <c r="AG28" s="34">
        <f t="shared" si="17"/>
        <v>4.4584476025747444E-2</v>
      </c>
      <c r="AK28" s="95">
        <v>41918</v>
      </c>
      <c r="AL28" s="34">
        <f t="shared" si="18"/>
        <v>-6.8808711781248033E-2</v>
      </c>
      <c r="AM28" s="34">
        <f t="shared" si="24"/>
        <v>-7.1290557483915065E-2</v>
      </c>
      <c r="AN28" s="34">
        <f t="shared" si="19"/>
        <v>-3.2067677905404213E-2</v>
      </c>
      <c r="AO28" s="34">
        <f t="shared" si="25"/>
        <v>-3.259310934127424E-2</v>
      </c>
      <c r="AS28" s="95">
        <v>41922</v>
      </c>
      <c r="AT28" s="34">
        <f t="shared" si="20"/>
        <v>1.9135410044501144E-2</v>
      </c>
      <c r="AU28" s="34">
        <f t="shared" si="21"/>
        <v>1.8954630637350253E-2</v>
      </c>
      <c r="AV28" s="34">
        <f t="shared" si="22"/>
        <v>5.3890322062904339E-2</v>
      </c>
      <c r="AW28" s="34">
        <f t="shared" si="23"/>
        <v>5.2488385940833923E-2</v>
      </c>
      <c r="BB28" s="98">
        <v>41925</v>
      </c>
      <c r="BC28" s="34">
        <f t="shared" si="8"/>
        <v>3.1488747703732896E-2</v>
      </c>
      <c r="BD28" s="34">
        <f t="shared" si="9"/>
        <v>1.4610710041553374E-2</v>
      </c>
      <c r="BE28" s="34"/>
      <c r="BG28" s="95">
        <v>41932</v>
      </c>
      <c r="BH28" s="34">
        <f t="shared" si="10"/>
        <v>8.0267163479350642E-3</v>
      </c>
      <c r="BI28" s="34">
        <f t="shared" si="11"/>
        <v>-2.3266254806174579E-2</v>
      </c>
      <c r="BJ28" s="34"/>
      <c r="BL28" s="95">
        <v>41929</v>
      </c>
      <c r="BM28" s="34">
        <f t="shared" si="12"/>
        <v>1.1042295822502574E-2</v>
      </c>
      <c r="BN28" s="34">
        <f t="shared" si="13"/>
        <v>-7.276670313605637E-3</v>
      </c>
      <c r="BQ28" s="48" t="s">
        <v>66</v>
      </c>
      <c r="BR28" s="48">
        <v>0.4188603781505334</v>
      </c>
      <c r="BX28"/>
      <c r="BY28"/>
    </row>
    <row r="29" spans="3:78" s="24" customFormat="1" x14ac:dyDescent="0.25">
      <c r="C29" s="95">
        <v>42821</v>
      </c>
      <c r="D29" s="96">
        <v>44.98</v>
      </c>
      <c r="E29" s="30">
        <v>64308.389173000003</v>
      </c>
      <c r="G29" s="41">
        <f t="shared" si="2"/>
        <v>4</v>
      </c>
      <c r="H29" s="95">
        <v>41787</v>
      </c>
      <c r="I29" s="97">
        <f t="shared" si="0"/>
        <v>38.089885459479603</v>
      </c>
      <c r="J29" s="30">
        <f t="shared" si="1"/>
        <v>52639.75</v>
      </c>
      <c r="K29" s="30"/>
      <c r="L29" s="30"/>
      <c r="M29" s="30"/>
      <c r="N29" s="30"/>
      <c r="P29" s="98">
        <v>41925</v>
      </c>
      <c r="Q29" s="97">
        <f t="shared" si="3"/>
        <v>32.1322765299509</v>
      </c>
      <c r="R29" s="30">
        <f t="shared" si="4"/>
        <v>57956.53</v>
      </c>
      <c r="T29" s="95">
        <v>41925</v>
      </c>
      <c r="U29" s="97">
        <f t="shared" si="14"/>
        <v>32.134268611570803</v>
      </c>
      <c r="V29" s="30">
        <f t="shared" si="5"/>
        <v>57006.09199999999</v>
      </c>
      <c r="X29" s="95">
        <v>41929</v>
      </c>
      <c r="Y29" s="97">
        <f t="shared" si="6"/>
        <v>32.289650977927685</v>
      </c>
      <c r="Z29" s="30">
        <f t="shared" si="7"/>
        <v>56425.875999999989</v>
      </c>
      <c r="AC29" s="98">
        <v>41925</v>
      </c>
      <c r="AD29" s="34">
        <f t="shared" si="15"/>
        <v>3.1989763275752425E-2</v>
      </c>
      <c r="AE29" s="34">
        <f t="shared" si="26"/>
        <v>3.1488747703732896E-2</v>
      </c>
      <c r="AF29" s="34">
        <f t="shared" si="16"/>
        <v>1.4717968201499065E-2</v>
      </c>
      <c r="AG29" s="34">
        <f t="shared" si="17"/>
        <v>1.4610710041553374E-2</v>
      </c>
      <c r="AK29" s="95">
        <v>41925</v>
      </c>
      <c r="AL29" s="34">
        <f t="shared" si="18"/>
        <v>3.6496819379297163E-2</v>
      </c>
      <c r="AM29" s="34">
        <f t="shared" si="24"/>
        <v>3.5846584272777884E-2</v>
      </c>
      <c r="AN29" s="34">
        <f t="shared" si="19"/>
        <v>4.7334574004339824E-2</v>
      </c>
      <c r="AO29" s="34">
        <f t="shared" si="25"/>
        <v>4.6248435764560628E-2</v>
      </c>
      <c r="AS29" s="95">
        <v>41929</v>
      </c>
      <c r="AT29" s="34">
        <f t="shared" si="20"/>
        <v>1.1103486993949918E-2</v>
      </c>
      <c r="AU29" s="34">
        <f t="shared" si="21"/>
        <v>1.1042295822502574E-2</v>
      </c>
      <c r="AV29" s="34">
        <f t="shared" si="22"/>
        <v>-7.2502594480600147E-3</v>
      </c>
      <c r="AW29" s="34">
        <f t="shared" si="23"/>
        <v>-7.276670313605637E-3</v>
      </c>
      <c r="BB29" s="98">
        <v>41932</v>
      </c>
      <c r="BC29" s="34">
        <f t="shared" si="8"/>
        <v>1.5990500618619726E-2</v>
      </c>
      <c r="BD29" s="34">
        <f t="shared" si="9"/>
        <v>-6.5121691315213462E-2</v>
      </c>
      <c r="BE29" s="34"/>
      <c r="BG29" s="95">
        <v>41946</v>
      </c>
      <c r="BH29" s="34">
        <f t="shared" ref="BH29:BH41" si="28">IF(OR(AM32&gt;($AQ$14+$AQ$15*$AQ$13),AM32&lt;($AQ$14-$AQ$15*$AQ$13)),"",AM32)</f>
        <v>-7.8667344205549869E-2</v>
      </c>
      <c r="BI29" s="34">
        <f t="shared" ref="BI29:BI41" si="29">IF(OR(AO32&gt;($AR$14+$AQ$15*$AR$13),AO32&lt;($AR$14-$AQ$15*$AR$13)),"",AO32)</f>
        <v>2.4090627443128881E-2</v>
      </c>
      <c r="BJ29" s="34"/>
      <c r="BL29" s="95">
        <v>41943</v>
      </c>
      <c r="BM29" s="34">
        <f t="shared" ref="BM29:BM41" si="30">IF(OR(AU31&gt;($AY$14+$AY$15*$AY$13),AU31&lt;($AY$14-$AY$15*$AY$13)),"",AU31)</f>
        <v>-0.10296118775072075</v>
      </c>
      <c r="BN29" s="34">
        <f t="shared" ref="BN29:BN41" si="31">IF(OR(AW31&gt;($AZ$14+$AY$15*$AZ$13),AW31&lt;($AZ$14-$AY$15*$AZ$13)),"",AW31)</f>
        <v>-3.6413808680054319E-3</v>
      </c>
      <c r="BQ29" s="48" t="s">
        <v>67</v>
      </c>
      <c r="BR29" s="48">
        <v>0.17544401638440785</v>
      </c>
      <c r="BX29"/>
      <c r="BY29"/>
    </row>
    <row r="30" spans="3:78" s="24" customFormat="1" x14ac:dyDescent="0.25">
      <c r="C30" s="95">
        <v>42818</v>
      </c>
      <c r="D30" s="96">
        <v>45.8</v>
      </c>
      <c r="E30" s="30">
        <v>63853.7725699</v>
      </c>
      <c r="G30" s="41">
        <f t="shared" si="2"/>
        <v>5</v>
      </c>
      <c r="H30" s="95">
        <v>41788</v>
      </c>
      <c r="I30" s="97">
        <f t="shared" si="0"/>
        <v>37.805046192247801</v>
      </c>
      <c r="J30" s="30">
        <f t="shared" si="1"/>
        <v>52239.34</v>
      </c>
      <c r="K30" s="30"/>
      <c r="L30" s="30"/>
      <c r="M30" s="30"/>
      <c r="N30" s="30"/>
      <c r="P30" s="98">
        <v>41932</v>
      </c>
      <c r="Q30" s="97">
        <f t="shared" si="3"/>
        <v>32.650217751140403</v>
      </c>
      <c r="R30" s="30">
        <f t="shared" si="4"/>
        <v>54302.57</v>
      </c>
      <c r="T30" s="95">
        <v>41932</v>
      </c>
      <c r="U30" s="97">
        <f t="shared" si="14"/>
        <v>32.393239222165583</v>
      </c>
      <c r="V30" s="30">
        <f t="shared" si="5"/>
        <v>55695.083999999995</v>
      </c>
      <c r="X30" s="95">
        <v>41936</v>
      </c>
      <c r="Y30" s="97">
        <f t="shared" si="6"/>
        <v>30.867304701276403</v>
      </c>
      <c r="Z30" s="30">
        <f t="shared" si="7"/>
        <v>52360.004000000001</v>
      </c>
      <c r="AC30" s="98">
        <v>41932</v>
      </c>
      <c r="AD30" s="34">
        <f t="shared" si="15"/>
        <v>1.6119032858027404E-2</v>
      </c>
      <c r="AE30" s="34">
        <f t="shared" si="26"/>
        <v>1.5990500618619726E-2</v>
      </c>
      <c r="AF30" s="34">
        <f t="shared" si="16"/>
        <v>-6.3046562656528971E-2</v>
      </c>
      <c r="AG30" s="34">
        <f t="shared" si="17"/>
        <v>-6.5121691315213462E-2</v>
      </c>
      <c r="AK30" s="95">
        <v>41932</v>
      </c>
      <c r="AL30" s="34">
        <f t="shared" si="18"/>
        <v>8.0590167999508022E-3</v>
      </c>
      <c r="AM30" s="34">
        <f t="shared" si="24"/>
        <v>8.0267163479350642E-3</v>
      </c>
      <c r="AN30" s="34">
        <f t="shared" si="19"/>
        <v>-2.2997682423134602E-2</v>
      </c>
      <c r="AO30" s="34">
        <f t="shared" si="25"/>
        <v>-2.3266254806174579E-2</v>
      </c>
      <c r="AS30" s="95">
        <v>41936</v>
      </c>
      <c r="AT30" s="34">
        <f t="shared" si="20"/>
        <v>-4.4049602072922966E-2</v>
      </c>
      <c r="AU30" s="34">
        <f t="shared" si="21"/>
        <v>-4.5049252290327385E-2</v>
      </c>
      <c r="AV30" s="34">
        <f t="shared" si="22"/>
        <v>-7.2056869794985379E-2</v>
      </c>
      <c r="AW30" s="34">
        <f t="shared" si="23"/>
        <v>-7.4784830180426767E-2</v>
      </c>
      <c r="BB30" s="98">
        <v>41939</v>
      </c>
      <c r="BC30" s="34">
        <f t="shared" si="8"/>
        <v>-0.15797126978832099</v>
      </c>
      <c r="BD30" s="34">
        <f t="shared" si="9"/>
        <v>-7.252574656733414E-2</v>
      </c>
      <c r="BE30" s="34"/>
      <c r="BG30" s="95">
        <v>41953</v>
      </c>
      <c r="BH30" s="34">
        <f t="shared" si="28"/>
        <v>-8.7273397166681782E-2</v>
      </c>
      <c r="BI30" s="34">
        <f t="shared" si="29"/>
        <v>8.9472993159247088E-3</v>
      </c>
      <c r="BJ30" s="34"/>
      <c r="BL30" s="95">
        <v>41950</v>
      </c>
      <c r="BM30" s="34">
        <f t="shared" si="30"/>
        <v>-7.73874858671975E-2</v>
      </c>
      <c r="BN30" s="34">
        <f t="shared" si="31"/>
        <v>2.6633651884037542E-2</v>
      </c>
      <c r="BQ30" s="48" t="s">
        <v>68</v>
      </c>
      <c r="BR30" s="99">
        <v>0.16987269217078899</v>
      </c>
      <c r="BX30"/>
      <c r="BY30"/>
    </row>
    <row r="31" spans="3:78" s="24" customFormat="1" x14ac:dyDescent="0.25">
      <c r="C31" s="95">
        <v>42817</v>
      </c>
      <c r="D31" s="96">
        <v>45.35</v>
      </c>
      <c r="E31" s="30">
        <v>63530.786475599998</v>
      </c>
      <c r="G31" s="41">
        <f t="shared" si="2"/>
        <v>6</v>
      </c>
      <c r="H31" s="95">
        <v>41789</v>
      </c>
      <c r="I31" s="97">
        <f t="shared" si="0"/>
        <v>37.972020935107899</v>
      </c>
      <c r="J31" s="30">
        <f t="shared" si="1"/>
        <v>51239.34</v>
      </c>
      <c r="K31" s="30"/>
      <c r="L31" s="30"/>
      <c r="M31" s="97">
        <f t="shared" ref="M31:N31" si="32">AVERAGE(I27:I31)</f>
        <v>37.718612207708524</v>
      </c>
      <c r="N31" s="30">
        <f t="shared" si="32"/>
        <v>52245.063999999998</v>
      </c>
      <c r="P31" s="98">
        <v>41939</v>
      </c>
      <c r="Q31" s="97">
        <f t="shared" si="3"/>
        <v>27.879182271336798</v>
      </c>
      <c r="R31" s="30">
        <f t="shared" si="4"/>
        <v>50503.66</v>
      </c>
      <c r="T31" s="95">
        <v>41939</v>
      </c>
      <c r="U31" s="97">
        <f t="shared" si="14"/>
        <v>29.913097605315681</v>
      </c>
      <c r="V31" s="30">
        <f t="shared" si="5"/>
        <v>51600.222000000002</v>
      </c>
      <c r="X31" s="95">
        <v>41943</v>
      </c>
      <c r="Y31" s="97">
        <f t="shared" si="6"/>
        <v>27.847308965417398</v>
      </c>
      <c r="Z31" s="30">
        <f t="shared" si="7"/>
        <v>52169.688000000009</v>
      </c>
      <c r="AC31" s="98">
        <v>41939</v>
      </c>
      <c r="AD31" s="34">
        <f t="shared" si="15"/>
        <v>-0.14612568639414236</v>
      </c>
      <c r="AE31" s="34">
        <f t="shared" si="26"/>
        <v>-0.15797126978832099</v>
      </c>
      <c r="AF31" s="34">
        <f t="shared" si="16"/>
        <v>-6.9958199031832091E-2</v>
      </c>
      <c r="AG31" s="34">
        <f t="shared" si="17"/>
        <v>-7.252574656733414E-2</v>
      </c>
      <c r="AK31" s="95">
        <v>41939</v>
      </c>
      <c r="AL31" s="34">
        <f t="shared" si="18"/>
        <v>-7.6563556976815939E-2</v>
      </c>
      <c r="AM31" s="34">
        <f t="shared" si="24"/>
        <v>-7.9653303559377969E-2</v>
      </c>
      <c r="AN31" s="34">
        <f t="shared" si="19"/>
        <v>-7.3522862448685666E-2</v>
      </c>
      <c r="AO31" s="34">
        <f t="shared" si="25"/>
        <v>-7.6365909706554061E-2</v>
      </c>
      <c r="AS31" s="95">
        <v>41943</v>
      </c>
      <c r="AT31" s="34">
        <f t="shared" si="20"/>
        <v>-9.7838012262020602E-2</v>
      </c>
      <c r="AU31" s="34">
        <f t="shared" si="21"/>
        <v>-0.10296118775072075</v>
      </c>
      <c r="AV31" s="34">
        <f t="shared" si="22"/>
        <v>-3.6347590806141694E-3</v>
      </c>
      <c r="AW31" s="34">
        <f t="shared" si="23"/>
        <v>-3.6413808680054319E-3</v>
      </c>
      <c r="BB31" s="98">
        <v>41946</v>
      </c>
      <c r="BC31" s="34">
        <f t="shared" si="8"/>
        <v>-3.6010437523033748E-2</v>
      </c>
      <c r="BD31" s="34">
        <f t="shared" si="9"/>
        <v>6.5960166913755267E-2</v>
      </c>
      <c r="BE31" s="34"/>
      <c r="BG31" s="95">
        <v>41960</v>
      </c>
      <c r="BH31" s="34">
        <f t="shared" si="28"/>
        <v>-5.4086472215532734E-2</v>
      </c>
      <c r="BI31" s="34">
        <f t="shared" si="29"/>
        <v>-2.405721163487768E-2</v>
      </c>
      <c r="BJ31" s="34"/>
      <c r="BL31" s="95">
        <v>41957</v>
      </c>
      <c r="BM31" s="34">
        <f t="shared" si="30"/>
        <v>-5.663660829118089E-2</v>
      </c>
      <c r="BN31" s="34">
        <f t="shared" si="31"/>
        <v>-2.3003921197596734E-2</v>
      </c>
      <c r="BQ31" s="48" t="s">
        <v>69</v>
      </c>
      <c r="BR31" s="48">
        <v>4.8960155173112384E-2</v>
      </c>
      <c r="BX31"/>
      <c r="BY31"/>
    </row>
    <row r="32" spans="3:78" s="24" customFormat="1" ht="15.75" thickBot="1" x14ac:dyDescent="0.3">
      <c r="C32" s="95">
        <v>42816</v>
      </c>
      <c r="D32" s="96">
        <v>43.997111250000003</v>
      </c>
      <c r="E32" s="30">
        <v>63521.334447000001</v>
      </c>
      <c r="G32" s="41">
        <f t="shared" si="2"/>
        <v>7</v>
      </c>
      <c r="H32" s="95">
        <v>41790</v>
      </c>
      <c r="I32" s="97" t="str">
        <f t="shared" si="0"/>
        <v/>
      </c>
      <c r="J32" s="30" t="str">
        <f t="shared" si="1"/>
        <v/>
      </c>
      <c r="K32" s="30"/>
      <c r="L32" s="30"/>
      <c r="M32" s="30"/>
      <c r="N32" s="30"/>
      <c r="P32" s="98">
        <v>41946</v>
      </c>
      <c r="Q32" s="97">
        <f t="shared" si="3"/>
        <v>26.8931018694567</v>
      </c>
      <c r="R32" s="30">
        <f t="shared" si="4"/>
        <v>53947.21</v>
      </c>
      <c r="T32" s="95">
        <v>41946</v>
      </c>
      <c r="U32" s="97">
        <f t="shared" si="14"/>
        <v>27.650092885041381</v>
      </c>
      <c r="V32" s="30">
        <f t="shared" si="5"/>
        <v>52858.398000000001</v>
      </c>
      <c r="X32" s="95">
        <v>41950</v>
      </c>
      <c r="Y32" s="97">
        <f t="shared" si="6"/>
        <v>25.773551999039302</v>
      </c>
      <c r="Z32" s="30">
        <f t="shared" si="7"/>
        <v>53577.825999999986</v>
      </c>
      <c r="AC32" s="98">
        <v>41946</v>
      </c>
      <c r="AD32" s="34">
        <f t="shared" si="15"/>
        <v>-3.5369774919614794E-2</v>
      </c>
      <c r="AE32" s="34">
        <f t="shared" si="26"/>
        <v>-3.6010437523033748E-2</v>
      </c>
      <c r="AF32" s="34">
        <f t="shared" si="16"/>
        <v>6.8184167246492455E-2</v>
      </c>
      <c r="AG32" s="34">
        <f t="shared" si="17"/>
        <v>6.5960166913755267E-2</v>
      </c>
      <c r="AK32" s="95">
        <v>41946</v>
      </c>
      <c r="AL32" s="34">
        <f t="shared" si="18"/>
        <v>-7.5652637187001104E-2</v>
      </c>
      <c r="AM32" s="34">
        <f t="shared" si="24"/>
        <v>-7.8667344205549869E-2</v>
      </c>
      <c r="AN32" s="34">
        <f t="shared" si="19"/>
        <v>2.4383150909699669E-2</v>
      </c>
      <c r="AO32" s="34">
        <f t="shared" si="25"/>
        <v>2.4090627443128881E-2</v>
      </c>
      <c r="AS32" s="95">
        <v>41950</v>
      </c>
      <c r="AT32" s="34">
        <f t="shared" si="20"/>
        <v>-7.4468846126332089E-2</v>
      </c>
      <c r="AU32" s="34">
        <f t="shared" si="21"/>
        <v>-7.73874858671975E-2</v>
      </c>
      <c r="AV32" s="34">
        <f t="shared" si="22"/>
        <v>2.6991497438128675E-2</v>
      </c>
      <c r="AW32" s="34">
        <f t="shared" si="23"/>
        <v>2.6633651884037542E-2</v>
      </c>
      <c r="BB32" s="98">
        <v>41953</v>
      </c>
      <c r="BC32" s="34">
        <f t="shared" si="8"/>
        <v>-8.4187086227866512E-2</v>
      </c>
      <c r="BD32" s="34">
        <f t="shared" si="9"/>
        <v>-2.2909042270316784E-2</v>
      </c>
      <c r="BE32" s="34"/>
      <c r="BG32" s="95">
        <v>41967</v>
      </c>
      <c r="BH32" s="34">
        <f t="shared" si="28"/>
        <v>2.4777091305611195E-3</v>
      </c>
      <c r="BI32" s="34">
        <f t="shared" si="29"/>
        <v>4.0891765447242143E-2</v>
      </c>
      <c r="BJ32" s="34"/>
      <c r="BL32" s="95">
        <v>41964</v>
      </c>
      <c r="BM32" s="34">
        <f t="shared" si="30"/>
        <v>-3.1792740619365295E-2</v>
      </c>
      <c r="BN32" s="34">
        <f t="shared" si="31"/>
        <v>1.5953814448827833E-2</v>
      </c>
      <c r="BQ32" s="49" t="s">
        <v>70</v>
      </c>
      <c r="BR32" s="49">
        <v>150</v>
      </c>
      <c r="BX32"/>
      <c r="BY32"/>
    </row>
    <row r="33" spans="3:79" s="24" customFormat="1" x14ac:dyDescent="0.25">
      <c r="C33" s="95">
        <v>42815</v>
      </c>
      <c r="D33" s="96">
        <v>42.177569699999999</v>
      </c>
      <c r="E33" s="30">
        <v>62980.369832800003</v>
      </c>
      <c r="G33" s="41">
        <f t="shared" si="2"/>
        <v>1</v>
      </c>
      <c r="H33" s="95">
        <v>41791</v>
      </c>
      <c r="I33" s="97" t="str">
        <f t="shared" si="0"/>
        <v/>
      </c>
      <c r="J33" s="30" t="str">
        <f t="shared" si="1"/>
        <v/>
      </c>
      <c r="K33" s="30"/>
      <c r="L33" s="30"/>
      <c r="M33" s="30"/>
      <c r="N33" s="30"/>
      <c r="P33" s="98">
        <v>41953</v>
      </c>
      <c r="Q33" s="97">
        <f t="shared" si="3"/>
        <v>24.721732903700602</v>
      </c>
      <c r="R33" s="30">
        <f t="shared" si="4"/>
        <v>52725.38</v>
      </c>
      <c r="T33" s="95">
        <v>41953</v>
      </c>
      <c r="U33" s="97">
        <f t="shared" si="14"/>
        <v>25.339278205888082</v>
      </c>
      <c r="V33" s="30">
        <f t="shared" si="5"/>
        <v>53333.46</v>
      </c>
      <c r="X33" s="95">
        <v>41957</v>
      </c>
      <c r="Y33" s="97">
        <f t="shared" si="6"/>
        <v>24.354392941423399</v>
      </c>
      <c r="Z33" s="30">
        <f t="shared" si="7"/>
        <v>52359.393999999993</v>
      </c>
      <c r="AC33" s="98">
        <v>41953</v>
      </c>
      <c r="AD33" s="34">
        <f t="shared" si="15"/>
        <v>-8.0740740740739447E-2</v>
      </c>
      <c r="AE33" s="34">
        <f t="shared" si="26"/>
        <v>-8.4187086227866512E-2</v>
      </c>
      <c r="AF33" s="34">
        <f t="shared" si="16"/>
        <v>-2.2648622607174707E-2</v>
      </c>
      <c r="AG33" s="34">
        <f t="shared" si="17"/>
        <v>-2.2909042270316784E-2</v>
      </c>
      <c r="AK33" s="95">
        <v>41953</v>
      </c>
      <c r="AL33" s="34">
        <f t="shared" si="18"/>
        <v>-8.3573487031699756E-2</v>
      </c>
      <c r="AM33" s="34">
        <f t="shared" si="24"/>
        <v>-8.7273397166681782E-2</v>
      </c>
      <c r="AN33" s="34">
        <f t="shared" si="19"/>
        <v>8.9874460440515502E-3</v>
      </c>
      <c r="AO33" s="34">
        <f t="shared" si="25"/>
        <v>8.9472993159247088E-3</v>
      </c>
      <c r="AS33" s="95">
        <v>41957</v>
      </c>
      <c r="AT33" s="34">
        <f t="shared" si="20"/>
        <v>-5.5062610604421192E-2</v>
      </c>
      <c r="AU33" s="34">
        <f t="shared" si="21"/>
        <v>-5.663660829118089E-2</v>
      </c>
      <c r="AV33" s="34">
        <f t="shared" si="22"/>
        <v>-2.2741348258512595E-2</v>
      </c>
      <c r="AW33" s="34">
        <f t="shared" si="23"/>
        <v>-2.3003921197596734E-2</v>
      </c>
      <c r="BB33" s="98">
        <v>41960</v>
      </c>
      <c r="BC33" s="34">
        <f t="shared" si="8"/>
        <v>-7.3249187107046351E-2</v>
      </c>
      <c r="BD33" s="34">
        <f t="shared" si="9"/>
        <v>-2.8244934583957357E-2</v>
      </c>
      <c r="BE33" s="34"/>
      <c r="BG33" s="95">
        <v>41974</v>
      </c>
      <c r="BH33" s="34">
        <f t="shared" si="28"/>
        <v>2.0090281076455711E-2</v>
      </c>
      <c r="BI33" s="34">
        <f t="shared" si="29"/>
        <v>4.3661145050454386E-3</v>
      </c>
      <c r="BJ33" s="34"/>
      <c r="BL33" s="95">
        <v>41971</v>
      </c>
      <c r="BM33" s="34">
        <f t="shared" si="30"/>
        <v>5.2557250738676412E-2</v>
      </c>
      <c r="BN33" s="34">
        <f t="shared" si="31"/>
        <v>3.510631216740643E-2</v>
      </c>
      <c r="BX33"/>
      <c r="BY33"/>
    </row>
    <row r="34" spans="3:79" s="24" customFormat="1" ht="15.75" thickBot="1" x14ac:dyDescent="0.3">
      <c r="C34" s="95">
        <v>42814</v>
      </c>
      <c r="D34" s="96">
        <v>41.660541500000001</v>
      </c>
      <c r="E34" s="30">
        <v>64884.267475499997</v>
      </c>
      <c r="G34" s="41">
        <f t="shared" si="2"/>
        <v>2</v>
      </c>
      <c r="H34" s="95">
        <v>41792</v>
      </c>
      <c r="I34" s="97">
        <f t="shared" si="0"/>
        <v>36.125476719950001</v>
      </c>
      <c r="J34" s="30">
        <f t="shared" si="1"/>
        <v>51605.83</v>
      </c>
      <c r="K34" s="97">
        <f>AVERAGE(I28:I31,I34)</f>
        <v>37.310015189886357</v>
      </c>
      <c r="L34" s="30">
        <f t="shared" ref="L34" si="33">AVERAGE(J28:J31,J34)</f>
        <v>51979.648000000001</v>
      </c>
      <c r="M34" s="30"/>
      <c r="N34" s="30"/>
      <c r="P34" s="98">
        <v>41960</v>
      </c>
      <c r="Q34" s="97">
        <f t="shared" si="3"/>
        <v>22.975617485916398</v>
      </c>
      <c r="R34" s="30">
        <f t="shared" si="4"/>
        <v>51256.99</v>
      </c>
      <c r="T34" s="95">
        <v>41960</v>
      </c>
      <c r="U34" s="97">
        <f t="shared" si="14"/>
        <v>24.005169857866559</v>
      </c>
      <c r="V34" s="30">
        <f t="shared" si="5"/>
        <v>52065.716</v>
      </c>
      <c r="X34" s="95">
        <v>41964</v>
      </c>
      <c r="Y34" s="97">
        <f t="shared" si="6"/>
        <v>23.592279080776471</v>
      </c>
      <c r="Z34" s="30">
        <f t="shared" si="7"/>
        <v>53201.425000000003</v>
      </c>
      <c r="AC34" s="98">
        <v>41960</v>
      </c>
      <c r="AD34" s="34">
        <f t="shared" si="15"/>
        <v>-7.0630785656729866E-2</v>
      </c>
      <c r="AE34" s="34">
        <f t="shared" si="26"/>
        <v>-7.3249187107046351E-2</v>
      </c>
      <c r="AF34" s="34">
        <f t="shared" si="16"/>
        <v>-2.7849775572978297E-2</v>
      </c>
      <c r="AG34" s="34">
        <f t="shared" si="17"/>
        <v>-2.8244934583957357E-2</v>
      </c>
      <c r="AK34" s="95">
        <v>41960</v>
      </c>
      <c r="AL34" s="34">
        <f t="shared" si="18"/>
        <v>-5.2649816509434566E-2</v>
      </c>
      <c r="AM34" s="34">
        <f t="shared" si="24"/>
        <v>-5.4086472215532734E-2</v>
      </c>
      <c r="AN34" s="34">
        <f t="shared" si="19"/>
        <v>-2.3770143545909006E-2</v>
      </c>
      <c r="AO34" s="34">
        <f t="shared" si="25"/>
        <v>-2.405721163487768E-2</v>
      </c>
      <c r="AS34" s="95">
        <v>41964</v>
      </c>
      <c r="AT34" s="34">
        <f t="shared" si="20"/>
        <v>-3.1292665043220147E-2</v>
      </c>
      <c r="AU34" s="34">
        <f t="shared" si="21"/>
        <v>-3.1792740619365295E-2</v>
      </c>
      <c r="AV34" s="34">
        <f t="shared" si="22"/>
        <v>1.6081756026435468E-2</v>
      </c>
      <c r="AW34" s="34">
        <f t="shared" si="23"/>
        <v>1.5953814448827833E-2</v>
      </c>
      <c r="BB34" s="98">
        <v>41967</v>
      </c>
      <c r="BC34" s="34">
        <f t="shared" si="8"/>
        <v>7.9043207340452476E-2</v>
      </c>
      <c r="BD34" s="34">
        <f t="shared" si="9"/>
        <v>7.7852316254953952E-2</v>
      </c>
      <c r="BE34" s="34"/>
      <c r="BG34" s="95">
        <v>41981</v>
      </c>
      <c r="BH34" s="34">
        <f t="shared" si="28"/>
        <v>-2.2283219042800909E-2</v>
      </c>
      <c r="BI34" s="34">
        <f t="shared" si="29"/>
        <v>-5.5690533860306743E-2</v>
      </c>
      <c r="BJ34" s="34"/>
      <c r="BL34" s="95">
        <v>41978</v>
      </c>
      <c r="BM34" s="34">
        <f t="shared" si="30"/>
        <v>-3.0294272633599288E-2</v>
      </c>
      <c r="BN34" s="34">
        <f t="shared" si="31"/>
        <v>-5.9374600412450657E-2</v>
      </c>
      <c r="BQ34" s="24" t="s">
        <v>71</v>
      </c>
      <c r="BX34"/>
      <c r="BY34"/>
    </row>
    <row r="35" spans="3:79" s="24" customFormat="1" x14ac:dyDescent="0.25">
      <c r="C35" s="95">
        <v>42811</v>
      </c>
      <c r="D35" s="96">
        <v>44.732882150000002</v>
      </c>
      <c r="E35" s="30">
        <v>64209.936322000001</v>
      </c>
      <c r="G35" s="41">
        <f t="shared" si="2"/>
        <v>3</v>
      </c>
      <c r="H35" s="95">
        <v>41793</v>
      </c>
      <c r="I35" s="97">
        <f t="shared" si="0"/>
        <v>38.119351590572599</v>
      </c>
      <c r="J35" s="30">
        <f t="shared" si="1"/>
        <v>52032.38</v>
      </c>
      <c r="K35" s="30"/>
      <c r="L35" s="30"/>
      <c r="M35" s="30"/>
      <c r="N35" s="30"/>
      <c r="P35" s="98">
        <v>41967</v>
      </c>
      <c r="Q35" s="97">
        <f t="shared" si="3"/>
        <v>24.8653868895199</v>
      </c>
      <c r="R35" s="30">
        <f t="shared" si="4"/>
        <v>55406.91</v>
      </c>
      <c r="T35" s="95">
        <v>41967</v>
      </c>
      <c r="U35" s="97">
        <f t="shared" si="14"/>
        <v>24.064721431677349</v>
      </c>
      <c r="V35" s="30">
        <f t="shared" si="5"/>
        <v>54238.904999999999</v>
      </c>
      <c r="X35" s="95">
        <v>41971</v>
      </c>
      <c r="Y35" s="97">
        <f t="shared" si="6"/>
        <v>24.865386889519897</v>
      </c>
      <c r="Z35" s="30">
        <f t="shared" si="7"/>
        <v>55102.302000000003</v>
      </c>
      <c r="AC35" s="98">
        <v>41967</v>
      </c>
      <c r="AD35" s="34">
        <f t="shared" si="15"/>
        <v>8.2251082251081797E-2</v>
      </c>
      <c r="AE35" s="34">
        <f t="shared" si="26"/>
        <v>7.9043207340452476E-2</v>
      </c>
      <c r="AF35" s="34">
        <f t="shared" si="16"/>
        <v>8.0963006216322908E-2</v>
      </c>
      <c r="AG35" s="34">
        <f t="shared" si="17"/>
        <v>7.7852316254953952E-2</v>
      </c>
      <c r="AK35" s="95">
        <v>41967</v>
      </c>
      <c r="AL35" s="34">
        <f t="shared" si="18"/>
        <v>2.4807811885270148E-3</v>
      </c>
      <c r="AM35" s="34">
        <f t="shared" si="24"/>
        <v>2.4777091305611195E-3</v>
      </c>
      <c r="AN35" s="34">
        <f t="shared" si="19"/>
        <v>4.1739347251077863E-2</v>
      </c>
      <c r="AO35" s="34">
        <f t="shared" si="25"/>
        <v>4.0891765447242143E-2</v>
      </c>
      <c r="AS35" s="95">
        <v>41971</v>
      </c>
      <c r="AT35" s="34">
        <f t="shared" si="20"/>
        <v>5.3962900505902578E-2</v>
      </c>
      <c r="AU35" s="34">
        <f t="shared" si="21"/>
        <v>5.2557250738676412E-2</v>
      </c>
      <c r="AV35" s="34">
        <f t="shared" si="22"/>
        <v>3.5729813628112339E-2</v>
      </c>
      <c r="AW35" s="34">
        <f t="shared" si="23"/>
        <v>3.510631216740643E-2</v>
      </c>
      <c r="BB35" s="98">
        <v>41974</v>
      </c>
      <c r="BC35" s="34">
        <f t="shared" si="8"/>
        <v>-6.4858572348494292E-2</v>
      </c>
      <c r="BD35" s="34">
        <f t="shared" si="9"/>
        <v>-5.8155845586296329E-2</v>
      </c>
      <c r="BE35" s="34"/>
      <c r="BG35" s="95">
        <v>41988</v>
      </c>
      <c r="BH35" s="34">
        <f t="shared" si="28"/>
        <v>-6.0619444131222881E-2</v>
      </c>
      <c r="BI35" s="34">
        <f t="shared" si="29"/>
        <v>-5.1789528877719121E-2</v>
      </c>
      <c r="BJ35" s="34"/>
      <c r="BL35" s="95">
        <v>41985</v>
      </c>
      <c r="BM35" s="34">
        <f t="shared" si="30"/>
        <v>-7.3023885612261114E-2</v>
      </c>
      <c r="BN35" s="34">
        <f t="shared" si="31"/>
        <v>-4.6312427985095772E-2</v>
      </c>
      <c r="BQ35" s="50"/>
      <c r="BR35" s="50" t="s">
        <v>76</v>
      </c>
      <c r="BS35" s="50" t="s">
        <v>77</v>
      </c>
      <c r="BT35" s="50" t="s">
        <v>78</v>
      </c>
      <c r="BU35" s="50" t="s">
        <v>79</v>
      </c>
      <c r="BV35" s="50" t="s">
        <v>80</v>
      </c>
      <c r="BX35"/>
      <c r="BY35"/>
    </row>
    <row r="36" spans="3:79" s="24" customFormat="1" x14ac:dyDescent="0.25">
      <c r="C36" s="95">
        <v>42810</v>
      </c>
      <c r="D36" s="96">
        <v>48.562379418122397</v>
      </c>
      <c r="E36" s="30">
        <v>65782.853900799993</v>
      </c>
      <c r="G36" s="41">
        <f t="shared" si="2"/>
        <v>4</v>
      </c>
      <c r="H36" s="95">
        <v>41794</v>
      </c>
      <c r="I36" s="97">
        <f t="shared" si="0"/>
        <v>38.423834945199701</v>
      </c>
      <c r="J36" s="30">
        <f t="shared" si="1"/>
        <v>51832.98</v>
      </c>
      <c r="K36" s="30"/>
      <c r="L36" s="30"/>
      <c r="M36" s="30"/>
      <c r="N36" s="30"/>
      <c r="P36" s="98">
        <v>41974</v>
      </c>
      <c r="Q36" s="97">
        <f t="shared" si="3"/>
        <v>23.303840592858101</v>
      </c>
      <c r="R36" s="30">
        <f t="shared" si="4"/>
        <v>52276.58</v>
      </c>
      <c r="T36" s="95">
        <v>41974</v>
      </c>
      <c r="U36" s="97">
        <f t="shared" si="14"/>
        <v>24.553077630187538</v>
      </c>
      <c r="V36" s="30">
        <f t="shared" si="5"/>
        <v>54476.235999999997</v>
      </c>
      <c r="X36" s="95">
        <v>41978</v>
      </c>
      <c r="Y36" s="97">
        <f t="shared" si="6"/>
        <v>24.123403744736656</v>
      </c>
      <c r="Z36" s="30">
        <f t="shared" si="7"/>
        <v>51925.857999999993</v>
      </c>
      <c r="AC36" s="98">
        <v>41974</v>
      </c>
      <c r="AD36" s="34">
        <f t="shared" si="15"/>
        <v>-6.2799999999997969E-2</v>
      </c>
      <c r="AE36" s="34">
        <f t="shared" si="26"/>
        <v>-6.4858572348494292E-2</v>
      </c>
      <c r="AF36" s="34">
        <f t="shared" si="16"/>
        <v>-5.6497104783500895E-2</v>
      </c>
      <c r="AG36" s="34">
        <f t="shared" si="17"/>
        <v>-5.8155845586296329E-2</v>
      </c>
      <c r="AK36" s="95">
        <v>41974</v>
      </c>
      <c r="AL36" s="34">
        <f t="shared" si="18"/>
        <v>2.0293449059723745E-2</v>
      </c>
      <c r="AM36" s="34">
        <f t="shared" si="24"/>
        <v>2.0090281076455711E-2</v>
      </c>
      <c r="AN36" s="34">
        <f t="shared" si="19"/>
        <v>4.3756598699771221E-3</v>
      </c>
      <c r="AO36" s="34">
        <f t="shared" si="25"/>
        <v>4.3661145050454386E-3</v>
      </c>
      <c r="AS36" s="95">
        <v>41978</v>
      </c>
      <c r="AT36" s="34">
        <f t="shared" si="20"/>
        <v>-2.9839999999998645E-2</v>
      </c>
      <c r="AU36" s="34">
        <f t="shared" si="21"/>
        <v>-3.0294272633599288E-2</v>
      </c>
      <c r="AV36" s="34">
        <f t="shared" si="22"/>
        <v>-5.7646303052820036E-2</v>
      </c>
      <c r="AW36" s="34">
        <f t="shared" si="23"/>
        <v>-5.9374600412450657E-2</v>
      </c>
      <c r="BB36" s="98">
        <v>41981</v>
      </c>
      <c r="BC36" s="34">
        <f t="shared" si="8"/>
        <v>-2.4191244485016958E-2</v>
      </c>
      <c r="BD36" s="34">
        <f t="shared" si="9"/>
        <v>-3.9059032402725499E-2</v>
      </c>
      <c r="BE36" s="34"/>
      <c r="BG36" s="95">
        <v>41995</v>
      </c>
      <c r="BH36" s="34">
        <f t="shared" si="28"/>
        <v>7.3665158167617647E-3</v>
      </c>
      <c r="BI36" s="34">
        <f t="shared" si="29"/>
        <v>-2.6005478165042322E-3</v>
      </c>
      <c r="BJ36" s="34"/>
      <c r="BL36" s="95">
        <v>41992</v>
      </c>
      <c r="BM36" s="34">
        <f t="shared" si="30"/>
        <v>1.0325291396695161E-2</v>
      </c>
      <c r="BN36" s="34">
        <f t="shared" si="31"/>
        <v>-2.8616468193813731E-2</v>
      </c>
      <c r="BQ36" s="48" t="s">
        <v>72</v>
      </c>
      <c r="BR36" s="48">
        <v>1</v>
      </c>
      <c r="BS36" s="48">
        <v>7.5485876100055083E-2</v>
      </c>
      <c r="BT36" s="48">
        <v>7.5485876100055083E-2</v>
      </c>
      <c r="BU36" s="48">
        <v>31.490541504574871</v>
      </c>
      <c r="BV36" s="48">
        <v>9.5853553457087949E-8</v>
      </c>
      <c r="BX36"/>
      <c r="BY36"/>
    </row>
    <row r="37" spans="3:79" s="24" customFormat="1" x14ac:dyDescent="0.25">
      <c r="C37" s="95">
        <v>42809</v>
      </c>
      <c r="D37" s="96">
        <v>48.829259988912</v>
      </c>
      <c r="E37" s="30">
        <v>66234.874859699994</v>
      </c>
      <c r="G37" s="41">
        <f t="shared" si="2"/>
        <v>5</v>
      </c>
      <c r="H37" s="95">
        <v>41795</v>
      </c>
      <c r="I37" s="97">
        <f t="shared" si="0"/>
        <v>37.245189701481898</v>
      </c>
      <c r="J37" s="30">
        <f t="shared" si="1"/>
        <v>51558.79</v>
      </c>
      <c r="K37" s="30"/>
      <c r="L37" s="30"/>
      <c r="M37" s="30"/>
      <c r="N37" s="30"/>
      <c r="P37" s="98">
        <v>41981</v>
      </c>
      <c r="Q37" s="97">
        <f t="shared" si="3"/>
        <v>22.746855926532799</v>
      </c>
      <c r="R37" s="30">
        <f t="shared" si="4"/>
        <v>50274.07</v>
      </c>
      <c r="T37" s="95">
        <v>41981</v>
      </c>
      <c r="U37" s="97">
        <f t="shared" si="14"/>
        <v>24.012006811471601</v>
      </c>
      <c r="V37" s="30">
        <f t="shared" si="5"/>
        <v>51525.356000000007</v>
      </c>
      <c r="X37" s="95">
        <v>41985</v>
      </c>
      <c r="Y37" s="97">
        <f t="shared" si="6"/>
        <v>22.424600512444641</v>
      </c>
      <c r="Z37" s="30">
        <f t="shared" si="7"/>
        <v>49575.881999999998</v>
      </c>
      <c r="AC37" s="98">
        <v>41981</v>
      </c>
      <c r="AD37" s="34">
        <f t="shared" si="15"/>
        <v>-2.3900981647462904E-2</v>
      </c>
      <c r="AE37" s="34">
        <f t="shared" si="26"/>
        <v>-2.4191244485016958E-2</v>
      </c>
      <c r="AF37" s="34">
        <f t="shared" si="16"/>
        <v>-3.8306063633083864E-2</v>
      </c>
      <c r="AG37" s="34">
        <f t="shared" si="17"/>
        <v>-3.9059032402725499E-2</v>
      </c>
      <c r="AK37" s="95">
        <v>41981</v>
      </c>
      <c r="AL37" s="34">
        <f t="shared" si="18"/>
        <v>-2.2036781981689346E-2</v>
      </c>
      <c r="AM37" s="34">
        <f t="shared" si="24"/>
        <v>-2.2283219042800909E-2</v>
      </c>
      <c r="AN37" s="34">
        <f t="shared" si="19"/>
        <v>-5.4168206481813308E-2</v>
      </c>
      <c r="AO37" s="34">
        <f t="shared" si="25"/>
        <v>-5.5690533860306743E-2</v>
      </c>
      <c r="AS37" s="95">
        <v>41985</v>
      </c>
      <c r="AT37" s="34">
        <f t="shared" si="20"/>
        <v>-7.042137379401392E-2</v>
      </c>
      <c r="AU37" s="34">
        <f t="shared" si="21"/>
        <v>-7.3023885612261114E-2</v>
      </c>
      <c r="AV37" s="34">
        <f t="shared" si="22"/>
        <v>-4.5256373038650488E-2</v>
      </c>
      <c r="AW37" s="34">
        <f t="shared" si="23"/>
        <v>-4.6312427985095772E-2</v>
      </c>
      <c r="BB37" s="98">
        <v>41988</v>
      </c>
      <c r="BC37" s="34">
        <f t="shared" si="8"/>
        <v>3.7756522445960457E-2</v>
      </c>
      <c r="BD37" s="34">
        <f t="shared" si="9"/>
        <v>-6.6944467670540811E-2</v>
      </c>
      <c r="BE37" s="34"/>
      <c r="BG37" s="95">
        <v>42002</v>
      </c>
      <c r="BH37" s="34">
        <f t="shared" si="28"/>
        <v>7.5428118081223502E-2</v>
      </c>
      <c r="BI37" s="34">
        <f t="shared" si="29"/>
        <v>3.5135619451398578E-2</v>
      </c>
      <c r="BJ37" s="34"/>
      <c r="BL37" s="95">
        <v>41999</v>
      </c>
      <c r="BM37" s="34">
        <f t="shared" si="30"/>
        <v>7.2654095853636108E-2</v>
      </c>
      <c r="BN37" s="34">
        <f t="shared" si="31"/>
        <v>4.4807499168870002E-2</v>
      </c>
      <c r="BQ37" s="48" t="s">
        <v>73</v>
      </c>
      <c r="BR37" s="48">
        <v>148</v>
      </c>
      <c r="BS37" s="48">
        <v>0.354770325597136</v>
      </c>
      <c r="BT37" s="48">
        <v>2.3970967945752433E-3</v>
      </c>
      <c r="BU37" s="48"/>
      <c r="BV37" s="48"/>
      <c r="BX37"/>
      <c r="BY37"/>
    </row>
    <row r="38" spans="3:79" s="24" customFormat="1" ht="15.75" thickBot="1" x14ac:dyDescent="0.3">
      <c r="C38" s="95">
        <v>42808</v>
      </c>
      <c r="D38" s="96">
        <v>48.9676425070992</v>
      </c>
      <c r="E38" s="30">
        <v>64699.461274200003</v>
      </c>
      <c r="G38" s="41">
        <f t="shared" si="2"/>
        <v>6</v>
      </c>
      <c r="H38" s="95">
        <v>41796</v>
      </c>
      <c r="I38" s="97">
        <f t="shared" si="0"/>
        <v>37.029104740133597</v>
      </c>
      <c r="J38" s="30">
        <f t="shared" si="1"/>
        <v>53128.66</v>
      </c>
      <c r="K38" s="30"/>
      <c r="L38" s="30"/>
      <c r="M38" s="97">
        <f t="shared" ref="M38:N38" si="34">AVERAGE(I34:I38)</f>
        <v>37.388591539467555</v>
      </c>
      <c r="N38" s="30">
        <f t="shared" si="34"/>
        <v>52031.728000000003</v>
      </c>
      <c r="P38" s="98">
        <v>41988</v>
      </c>
      <c r="Q38" s="97">
        <f t="shared" si="3"/>
        <v>23.622117545043899</v>
      </c>
      <c r="R38" s="30">
        <f t="shared" si="4"/>
        <v>47018.68</v>
      </c>
      <c r="T38" s="95">
        <v>41988</v>
      </c>
      <c r="U38" s="97">
        <f t="shared" si="14"/>
        <v>22.599652836146863</v>
      </c>
      <c r="V38" s="30">
        <f t="shared" si="5"/>
        <v>48924.803999999996</v>
      </c>
      <c r="X38" s="95">
        <v>41992</v>
      </c>
      <c r="Y38" s="97">
        <f t="shared" si="6"/>
        <v>22.657340533730519</v>
      </c>
      <c r="Z38" s="30">
        <f t="shared" si="7"/>
        <v>48177.302000000011</v>
      </c>
      <c r="AC38" s="98">
        <v>41988</v>
      </c>
      <c r="AD38" s="34">
        <f t="shared" si="15"/>
        <v>3.8478355924792318E-2</v>
      </c>
      <c r="AE38" s="34">
        <f t="shared" si="26"/>
        <v>3.7756522445960457E-2</v>
      </c>
      <c r="AF38" s="34">
        <f t="shared" si="16"/>
        <v>-6.4752863653171455E-2</v>
      </c>
      <c r="AG38" s="34">
        <f t="shared" si="17"/>
        <v>-6.6944467670540811E-2</v>
      </c>
      <c r="AK38" s="95">
        <v>41988</v>
      </c>
      <c r="AL38" s="34">
        <f t="shared" si="18"/>
        <v>-5.8818656283655346E-2</v>
      </c>
      <c r="AM38" s="34">
        <f t="shared" si="24"/>
        <v>-6.0619444131222881E-2</v>
      </c>
      <c r="AN38" s="34">
        <f t="shared" si="19"/>
        <v>-5.0471305816887746E-2</v>
      </c>
      <c r="AO38" s="34">
        <f t="shared" si="25"/>
        <v>-5.1789528877719121E-2</v>
      </c>
      <c r="AS38" s="95">
        <v>41992</v>
      </c>
      <c r="AT38" s="34">
        <f t="shared" si="20"/>
        <v>1.0378781158518979E-2</v>
      </c>
      <c r="AU38" s="34">
        <f t="shared" si="21"/>
        <v>1.0325291396695161E-2</v>
      </c>
      <c r="AV38" s="34">
        <f t="shared" si="22"/>
        <v>-2.8210894967032329E-2</v>
      </c>
      <c r="AW38" s="34">
        <f t="shared" si="23"/>
        <v>-2.8616468193813731E-2</v>
      </c>
      <c r="BB38" s="98">
        <v>41995</v>
      </c>
      <c r="BC38" s="34">
        <f t="shared" si="8"/>
        <v>2.2893819865855102E-2</v>
      </c>
      <c r="BD38" s="34">
        <f t="shared" si="9"/>
        <v>6.3892319141983983E-2</v>
      </c>
      <c r="BE38" s="34"/>
      <c r="BG38" s="95">
        <v>42009</v>
      </c>
      <c r="BH38" s="34">
        <f t="shared" si="28"/>
        <v>2.5466148843984061E-2</v>
      </c>
      <c r="BI38" s="34">
        <f t="shared" si="29"/>
        <v>-3.7575619361957892E-2</v>
      </c>
      <c r="BJ38" s="34"/>
      <c r="BL38" s="95">
        <v>42006</v>
      </c>
      <c r="BM38" s="34">
        <f t="shared" si="30"/>
        <v>1.8203061518390701E-2</v>
      </c>
      <c r="BN38" s="34">
        <f t="shared" si="31"/>
        <v>-1.3600359499824629E-2</v>
      </c>
      <c r="BQ38" s="49" t="s">
        <v>74</v>
      </c>
      <c r="BR38" s="49">
        <v>149</v>
      </c>
      <c r="BS38" s="49">
        <v>0.43025620169719109</v>
      </c>
      <c r="BT38" s="49"/>
      <c r="BU38" s="49"/>
      <c r="BV38" s="49"/>
      <c r="BX38"/>
      <c r="BY38"/>
    </row>
    <row r="39" spans="3:79" s="24" customFormat="1" ht="15.75" thickBot="1" x14ac:dyDescent="0.3">
      <c r="C39" s="95">
        <v>42807</v>
      </c>
      <c r="D39" s="96">
        <v>49.185100749964803</v>
      </c>
      <c r="E39" s="30">
        <v>65534.300371999998</v>
      </c>
      <c r="G39" s="41">
        <f t="shared" si="2"/>
        <v>7</v>
      </c>
      <c r="H39" s="95">
        <v>41797</v>
      </c>
      <c r="I39" s="97" t="str">
        <f t="shared" si="0"/>
        <v/>
      </c>
      <c r="J39" s="30" t="str">
        <f t="shared" si="1"/>
        <v/>
      </c>
      <c r="K39" s="30"/>
      <c r="L39" s="30"/>
      <c r="M39" s="30"/>
      <c r="N39" s="30"/>
      <c r="P39" s="98">
        <v>41995</v>
      </c>
      <c r="Q39" s="97">
        <f t="shared" si="3"/>
        <v>24.169156056613399</v>
      </c>
      <c r="R39" s="30">
        <f t="shared" si="4"/>
        <v>50120.86</v>
      </c>
      <c r="T39" s="95">
        <v>41995</v>
      </c>
      <c r="U39" s="97">
        <f t="shared" si="14"/>
        <v>22.766748236044421</v>
      </c>
      <c r="V39" s="30">
        <f t="shared" si="5"/>
        <v>48797.737999999998</v>
      </c>
      <c r="X39" s="95">
        <v>41999</v>
      </c>
      <c r="Y39" s="97">
        <f t="shared" si="6"/>
        <v>24.364763766810935</v>
      </c>
      <c r="Z39" s="30">
        <f t="shared" si="7"/>
        <v>50385.1</v>
      </c>
      <c r="AC39" s="98">
        <v>41995</v>
      </c>
      <c r="AD39" s="34">
        <f t="shared" si="15"/>
        <v>2.3157894736844709E-2</v>
      </c>
      <c r="AE39" s="34">
        <f t="shared" si="26"/>
        <v>2.2893819865855102E-2</v>
      </c>
      <c r="AF39" s="34">
        <f t="shared" si="16"/>
        <v>6.5977607197820198E-2</v>
      </c>
      <c r="AG39" s="34">
        <f t="shared" si="17"/>
        <v>6.3892319141983983E-2</v>
      </c>
      <c r="AK39" s="95">
        <v>41995</v>
      </c>
      <c r="AL39" s="34">
        <f t="shared" si="18"/>
        <v>7.39371534195854E-3</v>
      </c>
      <c r="AM39" s="34">
        <f t="shared" si="24"/>
        <v>7.3665158167617647E-3</v>
      </c>
      <c r="AN39" s="34">
        <f t="shared" si="19"/>
        <v>-2.5971693213119318E-3</v>
      </c>
      <c r="AO39" s="34">
        <f t="shared" si="25"/>
        <v>-2.6005478165042322E-3</v>
      </c>
      <c r="AS39" s="95">
        <v>41999</v>
      </c>
      <c r="AT39" s="34">
        <f t="shared" si="20"/>
        <v>7.5358501609601225E-2</v>
      </c>
      <c r="AU39" s="34">
        <f t="shared" si="21"/>
        <v>7.2654095853636108E-2</v>
      </c>
      <c r="AV39" s="34">
        <f t="shared" si="22"/>
        <v>4.5826518056158116E-2</v>
      </c>
      <c r="AW39" s="34">
        <f t="shared" si="23"/>
        <v>4.4807499168870002E-2</v>
      </c>
      <c r="BB39" s="98">
        <v>42002</v>
      </c>
      <c r="BC39" s="34">
        <f t="shared" si="8"/>
        <v>2.2783735736060313E-2</v>
      </c>
      <c r="BD39" s="34">
        <f t="shared" si="9"/>
        <v>9.3921457475649867E-3</v>
      </c>
      <c r="BE39" s="34"/>
      <c r="BG39" s="95">
        <v>42016</v>
      </c>
      <c r="BH39" s="34">
        <f t="shared" si="28"/>
        <v>2.9343954583603463E-2</v>
      </c>
      <c r="BI39" s="34">
        <f t="shared" si="29"/>
        <v>4.071653568404679E-3</v>
      </c>
      <c r="BJ39" s="34"/>
      <c r="BL39" s="95">
        <v>42013</v>
      </c>
      <c r="BM39" s="34">
        <f t="shared" si="30"/>
        <v>5.6850847898646271E-2</v>
      </c>
      <c r="BN39" s="34">
        <f t="shared" si="31"/>
        <v>-1.933168479097162E-2</v>
      </c>
      <c r="BX39"/>
      <c r="BY39"/>
      <c r="BZ39"/>
      <c r="CA39"/>
    </row>
    <row r="40" spans="3:79" s="24" customFormat="1" x14ac:dyDescent="0.25">
      <c r="C40" s="95">
        <v>42804</v>
      </c>
      <c r="D40" s="96">
        <v>45.735422260869598</v>
      </c>
      <c r="E40" s="30">
        <v>64675.462891199997</v>
      </c>
      <c r="G40" s="41">
        <f t="shared" si="2"/>
        <v>1</v>
      </c>
      <c r="H40" s="95">
        <v>41798</v>
      </c>
      <c r="I40" s="97" t="str">
        <f t="shared" si="0"/>
        <v/>
      </c>
      <c r="J40" s="30" t="str">
        <f t="shared" si="1"/>
        <v/>
      </c>
      <c r="K40" s="30"/>
      <c r="L40" s="30"/>
      <c r="M40" s="30"/>
      <c r="N40" s="30"/>
      <c r="P40" s="98">
        <v>42002</v>
      </c>
      <c r="Q40" s="97">
        <f t="shared" si="3"/>
        <v>24.726140722938599</v>
      </c>
      <c r="R40" s="30">
        <f t="shared" si="4"/>
        <v>50593.82</v>
      </c>
      <c r="T40" s="95">
        <v>42002</v>
      </c>
      <c r="U40" s="97">
        <f t="shared" si="14"/>
        <v>24.550425322252664</v>
      </c>
      <c r="V40" s="30">
        <f t="shared" si="5"/>
        <v>50542.753333333334</v>
      </c>
      <c r="X40" s="95">
        <v>42006</v>
      </c>
      <c r="Y40" s="97">
        <f t="shared" si="6"/>
        <v>24.812338315422465</v>
      </c>
      <c r="Z40" s="30">
        <f t="shared" si="7"/>
        <v>49704.483333333337</v>
      </c>
      <c r="AC40" s="98">
        <v>42002</v>
      </c>
      <c r="AD40" s="34">
        <f t="shared" si="15"/>
        <v>2.304526748970992E-2</v>
      </c>
      <c r="AE40" s="34">
        <f t="shared" si="26"/>
        <v>2.2783735736060313E-2</v>
      </c>
      <c r="AF40" s="34">
        <f t="shared" si="16"/>
        <v>9.4363903572285412E-3</v>
      </c>
      <c r="AG40" s="34">
        <f t="shared" si="17"/>
        <v>9.3921457475649867E-3</v>
      </c>
      <c r="AK40" s="95">
        <v>42002</v>
      </c>
      <c r="AL40" s="34">
        <f t="shared" ref="AL40:AL71" si="35">U40/U39-1</f>
        <v>7.8345711373235094E-2</v>
      </c>
      <c r="AM40" s="34">
        <f t="shared" si="24"/>
        <v>7.5428118081223502E-2</v>
      </c>
      <c r="AN40" s="34">
        <f t="shared" ref="AN40:AN71" si="36">V40/V39-1</f>
        <v>3.5760168500706735E-2</v>
      </c>
      <c r="AO40" s="34">
        <f t="shared" si="25"/>
        <v>3.5135619451398578E-2</v>
      </c>
      <c r="AS40" s="95">
        <v>42006</v>
      </c>
      <c r="AT40" s="34">
        <f t="shared" si="20"/>
        <v>1.8369747102625622E-2</v>
      </c>
      <c r="AU40" s="34">
        <f t="shared" si="21"/>
        <v>1.8203061518390701E-2</v>
      </c>
      <c r="AV40" s="34">
        <f t="shared" si="22"/>
        <v>-1.3508292464769589E-2</v>
      </c>
      <c r="AW40" s="34">
        <f t="shared" si="23"/>
        <v>-1.3600359499824629E-2</v>
      </c>
      <c r="BB40" s="98">
        <v>42009</v>
      </c>
      <c r="BC40" s="34">
        <f t="shared" si="8"/>
        <v>4.4066631392586861E-2</v>
      </c>
      <c r="BD40" s="34">
        <f t="shared" si="9"/>
        <v>-6.274568082377513E-2</v>
      </c>
      <c r="BE40" s="34"/>
      <c r="BG40" s="95">
        <v>42023</v>
      </c>
      <c r="BH40" s="34">
        <f t="shared" si="28"/>
        <v>-0.12683670642182363</v>
      </c>
      <c r="BI40" s="34">
        <f t="shared" si="29"/>
        <v>-1.6081753047478282E-2</v>
      </c>
      <c r="BJ40" s="34"/>
      <c r="BL40" s="95">
        <v>42020</v>
      </c>
      <c r="BM40" s="34">
        <f t="shared" si="30"/>
        <v>-0.12866341714116408</v>
      </c>
      <c r="BN40" s="34">
        <f t="shared" si="31"/>
        <v>-1.1943539048900251E-2</v>
      </c>
      <c r="BQ40" s="50"/>
      <c r="BR40" s="50" t="s">
        <v>81</v>
      </c>
      <c r="BS40" s="50" t="s">
        <v>69</v>
      </c>
      <c r="BT40" s="50" t="s">
        <v>82</v>
      </c>
      <c r="BU40" s="50" t="s">
        <v>83</v>
      </c>
      <c r="BV40" s="50" t="s">
        <v>84</v>
      </c>
      <c r="BW40" s="50" t="s">
        <v>85</v>
      </c>
      <c r="BX40"/>
      <c r="BY40"/>
      <c r="BZ40"/>
      <c r="CA40"/>
    </row>
    <row r="41" spans="3:79" s="24" customFormat="1" x14ac:dyDescent="0.25">
      <c r="C41" s="95">
        <v>42803</v>
      </c>
      <c r="D41" s="96">
        <v>45.725537795284801</v>
      </c>
      <c r="E41" s="30">
        <v>64585.236293299997</v>
      </c>
      <c r="G41" s="41">
        <f t="shared" si="2"/>
        <v>2</v>
      </c>
      <c r="H41" s="95">
        <v>41799</v>
      </c>
      <c r="I41" s="97">
        <f t="shared" si="0"/>
        <v>38.050597284688997</v>
      </c>
      <c r="J41" s="30">
        <f t="shared" si="1"/>
        <v>54273.16</v>
      </c>
      <c r="K41" s="97">
        <f t="shared" ref="K41:L41" si="37">AVERAGE(I35:I38,I41)</f>
        <v>37.773615652415359</v>
      </c>
      <c r="L41" s="30">
        <f t="shared" si="37"/>
        <v>52565.193999999996</v>
      </c>
      <c r="M41" s="30"/>
      <c r="N41" s="30"/>
      <c r="P41" s="98">
        <v>42009</v>
      </c>
      <c r="Q41" s="97">
        <f t="shared" si="3"/>
        <v>25.840102464610801</v>
      </c>
      <c r="R41" s="30">
        <f t="shared" si="4"/>
        <v>47516.82</v>
      </c>
      <c r="T41" s="95">
        <v>42009</v>
      </c>
      <c r="U41" s="97">
        <f t="shared" si="14"/>
        <v>25.183658895979864</v>
      </c>
      <c r="V41" s="30">
        <f t="shared" si="5"/>
        <v>48678.816666666673</v>
      </c>
      <c r="X41" s="95">
        <v>42013</v>
      </c>
      <c r="Y41" s="97">
        <f t="shared" si="6"/>
        <v>26.263808532737222</v>
      </c>
      <c r="Z41" s="30">
        <f t="shared" si="7"/>
        <v>48752.840000000004</v>
      </c>
      <c r="AC41" s="98">
        <v>42009</v>
      </c>
      <c r="AD41" s="34">
        <f t="shared" si="15"/>
        <v>4.5051985837756492E-2</v>
      </c>
      <c r="AE41" s="34">
        <f t="shared" si="26"/>
        <v>4.4066631392586861E-2</v>
      </c>
      <c r="AF41" s="34">
        <f t="shared" si="16"/>
        <v>-6.0817704612934897E-2</v>
      </c>
      <c r="AG41" s="34">
        <f t="shared" si="17"/>
        <v>-6.274568082377513E-2</v>
      </c>
      <c r="AK41" s="95">
        <v>42009</v>
      </c>
      <c r="AL41" s="34">
        <f t="shared" si="35"/>
        <v>2.5793181397685716E-2</v>
      </c>
      <c r="AM41" s="34">
        <f t="shared" si="24"/>
        <v>2.5466148843984061E-2</v>
      </c>
      <c r="AN41" s="34">
        <f t="shared" si="36"/>
        <v>-3.6878415672645604E-2</v>
      </c>
      <c r="AO41" s="34">
        <f t="shared" si="25"/>
        <v>-3.7575619361957892E-2</v>
      </c>
      <c r="AS41" s="95">
        <v>42013</v>
      </c>
      <c r="AT41" s="34">
        <f t="shared" si="20"/>
        <v>5.8497921431797328E-2</v>
      </c>
      <c r="AU41" s="34">
        <f t="shared" si="21"/>
        <v>5.6850847898646271E-2</v>
      </c>
      <c r="AV41" s="34">
        <f t="shared" si="22"/>
        <v>-1.914602606270599E-2</v>
      </c>
      <c r="AW41" s="34">
        <f t="shared" si="23"/>
        <v>-1.933168479097162E-2</v>
      </c>
      <c r="BB41" s="98">
        <v>42016</v>
      </c>
      <c r="BC41" s="34">
        <f t="shared" si="8"/>
        <v>-6.6027954144484882E-2</v>
      </c>
      <c r="BD41" s="34">
        <f t="shared" si="9"/>
        <v>1.3024277803058676E-2</v>
      </c>
      <c r="BE41" s="34"/>
      <c r="BG41" s="95">
        <v>42030</v>
      </c>
      <c r="BH41" s="34">
        <f t="shared" si="28"/>
        <v>-9.7707687545881633E-2</v>
      </c>
      <c r="BI41" s="34">
        <f t="shared" si="29"/>
        <v>1.4066893462387261E-2</v>
      </c>
      <c r="BJ41" s="34"/>
      <c r="BL41" s="95">
        <v>42027</v>
      </c>
      <c r="BM41" s="34">
        <f t="shared" si="30"/>
        <v>-4.6819499744986122E-2</v>
      </c>
      <c r="BN41" s="34">
        <f t="shared" si="31"/>
        <v>9.1190824371644684E-3</v>
      </c>
      <c r="BQ41" s="48" t="s">
        <v>75</v>
      </c>
      <c r="BR41" s="48">
        <v>2.579579242504299E-3</v>
      </c>
      <c r="BS41" s="48">
        <v>4.0037518514400511E-3</v>
      </c>
      <c r="BT41" s="48">
        <v>0.64429049007532468</v>
      </c>
      <c r="BU41" s="48">
        <v>0.52038437628783274</v>
      </c>
      <c r="BV41" s="48">
        <v>-5.3323248499740567E-3</v>
      </c>
      <c r="BW41" s="48">
        <v>1.0491483334982656E-2</v>
      </c>
      <c r="BX41"/>
      <c r="BY41"/>
      <c r="BZ41"/>
      <c r="CA41"/>
    </row>
    <row r="42" spans="3:79" s="24" customFormat="1" ht="15.75" thickBot="1" x14ac:dyDescent="0.3">
      <c r="C42" s="95">
        <v>42802</v>
      </c>
      <c r="D42" s="96">
        <v>52.012057907217603</v>
      </c>
      <c r="E42" s="30">
        <v>64718.018059100003</v>
      </c>
      <c r="G42" s="41">
        <f t="shared" si="2"/>
        <v>3</v>
      </c>
      <c r="H42" s="95">
        <v>41800</v>
      </c>
      <c r="I42" s="97">
        <f t="shared" si="0"/>
        <v>39.072089829244497</v>
      </c>
      <c r="J42" s="30">
        <f t="shared" si="1"/>
        <v>54604.34</v>
      </c>
      <c r="K42" s="30"/>
      <c r="L42" s="30"/>
      <c r="M42" s="30"/>
      <c r="N42" s="30"/>
      <c r="P42" s="98">
        <v>42016</v>
      </c>
      <c r="Q42" s="97">
        <f t="shared" si="3"/>
        <v>24.189041260174601</v>
      </c>
      <c r="R42" s="30">
        <f t="shared" si="4"/>
        <v>48139.74</v>
      </c>
      <c r="T42" s="95">
        <v>42016</v>
      </c>
      <c r="U42" s="97">
        <f t="shared" si="14"/>
        <v>25.933596291849977</v>
      </c>
      <c r="V42" s="30">
        <f t="shared" si="5"/>
        <v>48877.423999999999</v>
      </c>
      <c r="X42" s="95">
        <v>42020</v>
      </c>
      <c r="Y42" s="97">
        <f t="shared" si="6"/>
        <v>23.092975328072921</v>
      </c>
      <c r="Z42" s="30">
        <f t="shared" si="7"/>
        <v>48174.021999999997</v>
      </c>
      <c r="AC42" s="98">
        <v>42016</v>
      </c>
      <c r="AD42" s="34">
        <f t="shared" si="15"/>
        <v>-6.389530408005939E-2</v>
      </c>
      <c r="AE42" s="34">
        <f t="shared" si="26"/>
        <v>-6.6027954144484882E-2</v>
      </c>
      <c r="AF42" s="34">
        <f t="shared" si="16"/>
        <v>1.3109463133265109E-2</v>
      </c>
      <c r="AG42" s="34">
        <f t="shared" si="17"/>
        <v>1.3024277803058676E-2</v>
      </c>
      <c r="AK42" s="95">
        <v>42016</v>
      </c>
      <c r="AL42" s="34">
        <f t="shared" si="35"/>
        <v>2.9778730682769261E-2</v>
      </c>
      <c r="AM42" s="34">
        <f t="shared" si="24"/>
        <v>2.9343954583603463E-2</v>
      </c>
      <c r="AN42" s="34">
        <f t="shared" si="36"/>
        <v>4.0799540114813126E-3</v>
      </c>
      <c r="AO42" s="34">
        <f t="shared" si="25"/>
        <v>4.071653568404679E-3</v>
      </c>
      <c r="AS42" s="95">
        <v>42020</v>
      </c>
      <c r="AT42" s="34">
        <f t="shared" si="20"/>
        <v>-0.1207301370900542</v>
      </c>
      <c r="AU42" s="34">
        <f t="shared" si="21"/>
        <v>-0.12866341714116408</v>
      </c>
      <c r="AV42" s="34">
        <f t="shared" si="22"/>
        <v>-1.1872498094470108E-2</v>
      </c>
      <c r="AW42" s="34">
        <f t="shared" si="23"/>
        <v>-1.1943539048900251E-2</v>
      </c>
      <c r="BB42" s="98">
        <v>42023</v>
      </c>
      <c r="BC42" s="34">
        <f t="shared" si="8"/>
        <v>-5.2765984912305268E-2</v>
      </c>
      <c r="BD42" s="34">
        <f t="shared" si="9"/>
        <v>-7.9612298767396741E-3</v>
      </c>
      <c r="BE42" s="34"/>
      <c r="BG42" s="95">
        <v>42044</v>
      </c>
      <c r="BH42" s="34">
        <f t="shared" ref="BH42:BH89" si="38">IF(OR(AM46&gt;($AQ$14+$AQ$15*$AQ$13),AM46&lt;($AQ$14-$AQ$15*$AQ$13)),"",AM46)</f>
        <v>-5.487600839464038E-2</v>
      </c>
      <c r="BI42" s="34">
        <f t="shared" ref="BI42:BI89" si="39">IF(OR(AO46&gt;($AR$14+$AQ$15*$AR$13),AO46&lt;($AR$14-$AQ$15*$AR$13)),"",AO46)</f>
        <v>2.9187636003472118E-2</v>
      </c>
      <c r="BJ42" s="34"/>
      <c r="BL42" s="95">
        <v>42041</v>
      </c>
      <c r="BM42" s="34">
        <f t="shared" ref="BM42:BM73" si="40">IF(OR(AU45&gt;($AY$14+$AY$15*$AY$13),AU45&lt;($AY$14-$AY$15*$AY$13)),"",AU45)</f>
        <v>-3.5074457684448647E-2</v>
      </c>
      <c r="BN42" s="34">
        <f t="shared" ref="BN42:BN73" si="41">IF(OR(AW45&gt;($AZ$14+$AY$15*$AZ$13),AW45&lt;($AZ$14-$AY$15*$AZ$13)),"",AW45)</f>
        <v>1.8240666839758009E-2</v>
      </c>
      <c r="BQ42" s="49" t="s">
        <v>86</v>
      </c>
      <c r="BR42" s="100">
        <v>0.87731466215638088</v>
      </c>
      <c r="BS42" s="49">
        <v>0.15633827768972297</v>
      </c>
      <c r="BT42" s="49">
        <v>5.6116433871527285</v>
      </c>
      <c r="BU42" s="101">
        <v>9.5853553457086003E-8</v>
      </c>
      <c r="BV42" s="100">
        <v>0.56837107500088768</v>
      </c>
      <c r="BW42" s="100">
        <v>1.1862582493118741</v>
      </c>
      <c r="BX42"/>
      <c r="BY42"/>
      <c r="BZ42"/>
      <c r="CA42"/>
    </row>
    <row r="43" spans="3:79" s="24" customFormat="1" x14ac:dyDescent="0.25">
      <c r="C43" s="95">
        <v>42801</v>
      </c>
      <c r="D43" s="96">
        <v>53.682532591048798</v>
      </c>
      <c r="E43" s="30">
        <v>65742.324737699993</v>
      </c>
      <c r="G43" s="41">
        <f t="shared" si="2"/>
        <v>4</v>
      </c>
      <c r="H43" s="95">
        <v>41801</v>
      </c>
      <c r="I43" s="97">
        <f t="shared" si="0"/>
        <v>39.288174790592699</v>
      </c>
      <c r="J43" s="30">
        <f t="shared" si="1"/>
        <v>55102.44</v>
      </c>
      <c r="K43" s="30"/>
      <c r="L43" s="30"/>
      <c r="M43" s="30"/>
      <c r="N43" s="30"/>
      <c r="P43" s="98">
        <v>42023</v>
      </c>
      <c r="Q43" s="97">
        <f t="shared" si="3"/>
        <v>22.945772280930399</v>
      </c>
      <c r="R43" s="30">
        <f t="shared" si="4"/>
        <v>47758.01</v>
      </c>
      <c r="T43" s="95">
        <v>42023</v>
      </c>
      <c r="U43" s="97">
        <f t="shared" si="14"/>
        <v>22.844321532224079</v>
      </c>
      <c r="V43" s="30">
        <f t="shared" si="5"/>
        <v>48097.675999999999</v>
      </c>
      <c r="X43" s="95">
        <v>42027</v>
      </c>
      <c r="Y43" s="97">
        <f t="shared" si="6"/>
        <v>22.036694003307083</v>
      </c>
      <c r="Z43" s="30">
        <f t="shared" si="7"/>
        <v>48615.333999999995</v>
      </c>
      <c r="AC43" s="98">
        <v>42023</v>
      </c>
      <c r="AD43" s="34">
        <f t="shared" si="15"/>
        <v>-5.1398026315790712E-2</v>
      </c>
      <c r="AE43" s="34">
        <f t="shared" si="26"/>
        <v>-5.2765984912305268E-2</v>
      </c>
      <c r="AF43" s="34">
        <f t="shared" si="16"/>
        <v>-7.9296232177406001E-3</v>
      </c>
      <c r="AG43" s="34">
        <f t="shared" si="17"/>
        <v>-7.9612298767396741E-3</v>
      </c>
      <c r="AK43" s="95">
        <v>42023</v>
      </c>
      <c r="AL43" s="34">
        <f t="shared" si="35"/>
        <v>-0.11912249750709469</v>
      </c>
      <c r="AM43" s="34">
        <f t="shared" si="24"/>
        <v>-0.12683670642182363</v>
      </c>
      <c r="AN43" s="34">
        <f t="shared" si="36"/>
        <v>-1.5953132063588282E-2</v>
      </c>
      <c r="AO43" s="34">
        <f t="shared" si="25"/>
        <v>-1.6081753047478282E-2</v>
      </c>
      <c r="AS43" s="95">
        <v>42027</v>
      </c>
      <c r="AT43" s="34">
        <f t="shared" si="20"/>
        <v>-4.5740373847876215E-2</v>
      </c>
      <c r="AU43" s="34">
        <f t="shared" si="21"/>
        <v>-4.6819499744986122E-2</v>
      </c>
      <c r="AV43" s="34">
        <f t="shared" si="22"/>
        <v>9.1607879450048557E-3</v>
      </c>
      <c r="AW43" s="34">
        <f t="shared" si="23"/>
        <v>9.1190824371644684E-3</v>
      </c>
      <c r="BB43" s="98">
        <v>42037</v>
      </c>
      <c r="BC43" s="34">
        <f t="shared" ref="BC43:BC74" si="42">IF(OR(AE45&gt;($AI$14+$AI$15*$AI$13),AE45&lt;($AI$14-$AI$15*$AI$13)),"",AE45)</f>
        <v>2.9369806517009003E-2</v>
      </c>
      <c r="BD43" s="34">
        <f t="shared" ref="BD43:BD74" si="43">IF(OR(AG45&gt;($AJ$14+$AI$15*$AJ$13),AG45&lt;($AJ$14-$AI$15*$AJ$13)),"",AG45)</f>
        <v>-1.9242954148001062E-2</v>
      </c>
      <c r="BE43" s="34"/>
      <c r="BG43" s="95">
        <v>42051</v>
      </c>
      <c r="BH43" s="34">
        <f t="shared" si="38"/>
        <v>-6.1649896176807564E-2</v>
      </c>
      <c r="BI43" s="34">
        <f t="shared" si="39"/>
        <v>1.9308936478925603E-3</v>
      </c>
      <c r="BJ43" s="34"/>
      <c r="BL43" s="95">
        <v>42048</v>
      </c>
      <c r="BM43" s="34">
        <f t="shared" si="40"/>
        <v>-6.7509515340434839E-2</v>
      </c>
      <c r="BN43" s="34">
        <f t="shared" si="41"/>
        <v>9.6263670099043467E-3</v>
      </c>
      <c r="BQ43"/>
      <c r="BR43"/>
      <c r="BS43"/>
      <c r="BT43"/>
      <c r="BU43"/>
      <c r="BV43"/>
      <c r="BW43"/>
      <c r="BX43"/>
      <c r="BY43"/>
      <c r="BZ43"/>
      <c r="CA43"/>
    </row>
    <row r="44" spans="3:79" s="24" customFormat="1" x14ac:dyDescent="0.25">
      <c r="C44" s="95">
        <v>42800</v>
      </c>
      <c r="D44" s="96">
        <v>53.751723850142398</v>
      </c>
      <c r="E44" s="30">
        <v>66341.366206999999</v>
      </c>
      <c r="G44" s="41">
        <f t="shared" si="2"/>
        <v>5</v>
      </c>
      <c r="H44" s="95">
        <v>41802</v>
      </c>
      <c r="I44" s="97" t="str">
        <f t="shared" si="0"/>
        <v/>
      </c>
      <c r="J44" s="30" t="str">
        <f t="shared" si="1"/>
        <v/>
      </c>
      <c r="K44" s="30"/>
      <c r="L44" s="30"/>
      <c r="M44" s="30"/>
      <c r="N44" s="30"/>
      <c r="P44" s="98">
        <v>42030</v>
      </c>
      <c r="Q44" s="97">
        <f t="shared" si="3"/>
        <v>16.351473615019302</v>
      </c>
      <c r="R44" s="30">
        <f t="shared" si="4"/>
        <v>48576.55</v>
      </c>
      <c r="T44" s="95">
        <v>42030</v>
      </c>
      <c r="U44" s="97">
        <f t="shared" si="14"/>
        <v>20.717834270124861</v>
      </c>
      <c r="V44" s="30">
        <f t="shared" si="5"/>
        <v>48779.042000000001</v>
      </c>
      <c r="X44" s="95">
        <v>42034</v>
      </c>
      <c r="Y44" s="97">
        <f t="shared" si="6"/>
        <v>16.85275966745056</v>
      </c>
      <c r="Z44" s="30">
        <f t="shared" si="7"/>
        <v>47906.447999999997</v>
      </c>
      <c r="AC44" s="98">
        <v>42030</v>
      </c>
      <c r="AD44" s="34">
        <f t="shared" si="15"/>
        <v>-0.28738621586476032</v>
      </c>
      <c r="AE44" s="34">
        <f t="shared" si="26"/>
        <v>-0.33881568255762967</v>
      </c>
      <c r="AF44" s="34">
        <f t="shared" si="16"/>
        <v>1.7139323853736732E-2</v>
      </c>
      <c r="AG44" s="34">
        <f t="shared" si="17"/>
        <v>1.6994102623233871E-2</v>
      </c>
      <c r="AK44" s="95">
        <v>42030</v>
      </c>
      <c r="AL44" s="34">
        <f t="shared" si="35"/>
        <v>-9.3086032741204638E-2</v>
      </c>
      <c r="AM44" s="34">
        <f t="shared" si="24"/>
        <v>-9.7707687545881633E-2</v>
      </c>
      <c r="AN44" s="34">
        <f t="shared" si="36"/>
        <v>1.416629776457401E-2</v>
      </c>
      <c r="AO44" s="34">
        <f t="shared" si="25"/>
        <v>1.4066893462387261E-2</v>
      </c>
      <c r="AS44" s="95">
        <v>42034</v>
      </c>
      <c r="AT44" s="34">
        <f t="shared" si="20"/>
        <v>-0.23524101823433963</v>
      </c>
      <c r="AU44" s="34">
        <f t="shared" si="21"/>
        <v>-0.26819455131180853</v>
      </c>
      <c r="AV44" s="34">
        <f t="shared" si="22"/>
        <v>-1.4581531004188908E-2</v>
      </c>
      <c r="AW44" s="34">
        <f t="shared" si="23"/>
        <v>-1.4688886409584673E-2</v>
      </c>
      <c r="BB44" s="102">
        <v>42044</v>
      </c>
      <c r="BC44" s="34">
        <f t="shared" si="42"/>
        <v>-6.9710367877488064E-2</v>
      </c>
      <c r="BD44" s="34">
        <f t="shared" si="43"/>
        <v>3.569978040096073E-2</v>
      </c>
      <c r="BE44" s="34"/>
      <c r="BG44" s="95">
        <v>42058</v>
      </c>
      <c r="BH44" s="34">
        <f t="shared" si="38"/>
        <v>0.13285125368508335</v>
      </c>
      <c r="BI44" s="34">
        <f t="shared" si="39"/>
        <v>4.0671823730028416E-2</v>
      </c>
      <c r="BJ44" s="34"/>
      <c r="BL44" s="95">
        <v>42055</v>
      </c>
      <c r="BM44" s="34">
        <f t="shared" si="40"/>
        <v>0.13086304369776289</v>
      </c>
      <c r="BN44" s="34">
        <f t="shared" si="41"/>
        <v>4.0002230910900057E-2</v>
      </c>
      <c r="BQ44"/>
      <c r="BR44"/>
      <c r="BS44"/>
      <c r="BT44"/>
      <c r="BU44"/>
      <c r="BV44"/>
      <c r="BW44"/>
      <c r="BX44"/>
      <c r="BY44"/>
      <c r="BZ44"/>
      <c r="CA44"/>
    </row>
    <row r="45" spans="3:79" s="24" customFormat="1" x14ac:dyDescent="0.25">
      <c r="C45" s="95">
        <v>42797</v>
      </c>
      <c r="D45" s="96">
        <v>53.37611415792</v>
      </c>
      <c r="E45" s="30">
        <v>66785.531516799994</v>
      </c>
      <c r="G45" s="41">
        <f t="shared" si="2"/>
        <v>6</v>
      </c>
      <c r="H45" s="95">
        <v>41803</v>
      </c>
      <c r="I45" s="97">
        <f t="shared" si="0"/>
        <v>38.885470998989099</v>
      </c>
      <c r="J45" s="30">
        <f t="shared" si="1"/>
        <v>54806.64</v>
      </c>
      <c r="K45" s="30"/>
      <c r="L45" s="30"/>
      <c r="M45" s="97">
        <f t="shared" ref="M45:N45" si="44">AVERAGE(I41:I45)</f>
        <v>38.824083225878823</v>
      </c>
      <c r="N45" s="30">
        <f t="shared" si="44"/>
        <v>54696.645000000004</v>
      </c>
      <c r="P45" s="98">
        <v>42037</v>
      </c>
      <c r="Q45" s="97">
        <f t="shared" si="3"/>
        <v>16.838835054882999</v>
      </c>
      <c r="R45" s="30">
        <f t="shared" si="4"/>
        <v>47650.73</v>
      </c>
      <c r="T45" s="95">
        <v>42037</v>
      </c>
      <c r="U45" s="97">
        <f t="shared" si="14"/>
        <v>16.950231955423298</v>
      </c>
      <c r="V45" s="30">
        <f t="shared" si="5"/>
        <v>47721.284</v>
      </c>
      <c r="X45" s="95">
        <v>42041</v>
      </c>
      <c r="Y45" s="97">
        <f t="shared" si="6"/>
        <v>16.271904400347701</v>
      </c>
      <c r="Z45" s="30">
        <f t="shared" si="7"/>
        <v>48788.311999999998</v>
      </c>
      <c r="AC45" s="98">
        <v>42037</v>
      </c>
      <c r="AD45" s="34">
        <f t="shared" si="15"/>
        <v>2.9805352798052409E-2</v>
      </c>
      <c r="AE45" s="34">
        <f t="shared" si="26"/>
        <v>2.9369806517009003E-2</v>
      </c>
      <c r="AF45" s="34">
        <f t="shared" si="16"/>
        <v>-1.9058990397630149E-2</v>
      </c>
      <c r="AG45" s="34">
        <f t="shared" si="17"/>
        <v>-1.9242954148001062E-2</v>
      </c>
      <c r="AK45" s="95">
        <v>42037</v>
      </c>
      <c r="AL45" s="34">
        <f t="shared" si="35"/>
        <v>-0.18185309649544057</v>
      </c>
      <c r="AM45" s="34">
        <f t="shared" si="24"/>
        <v>-0.20071336986711799</v>
      </c>
      <c r="AN45" s="34">
        <f t="shared" si="36"/>
        <v>-2.1684681712281328E-2</v>
      </c>
      <c r="AO45" s="34">
        <f t="shared" si="25"/>
        <v>-2.1923249573550466E-2</v>
      </c>
      <c r="AS45" s="95">
        <v>42041</v>
      </c>
      <c r="AT45" s="34">
        <f t="shared" si="20"/>
        <v>-3.4466477809253049E-2</v>
      </c>
      <c r="AU45" s="34">
        <f t="shared" si="21"/>
        <v>-3.5074457684448647E-2</v>
      </c>
      <c r="AV45" s="34">
        <f t="shared" si="22"/>
        <v>1.8408043944314167E-2</v>
      </c>
      <c r="AW45" s="34">
        <f t="shared" si="23"/>
        <v>1.8240666839758009E-2</v>
      </c>
      <c r="BB45" s="98">
        <v>42053</v>
      </c>
      <c r="BC45" s="34">
        <f t="shared" si="42"/>
        <v>7.1480802096203777E-2</v>
      </c>
      <c r="BD45" s="34">
        <f t="shared" si="43"/>
        <v>3.7710102442789967E-2</v>
      </c>
      <c r="BE45" s="34"/>
      <c r="BG45" s="95">
        <v>42065</v>
      </c>
      <c r="BH45" s="34">
        <f t="shared" si="38"/>
        <v>0.10060974796096428</v>
      </c>
      <c r="BI45" s="34">
        <f t="shared" si="39"/>
        <v>6.5461611225814068E-3</v>
      </c>
      <c r="BJ45" s="34"/>
      <c r="BL45" s="95">
        <v>42062</v>
      </c>
      <c r="BM45" s="34">
        <f t="shared" si="40"/>
        <v>6.0982291299906774E-2</v>
      </c>
      <c r="BN45" s="34">
        <f t="shared" si="41"/>
        <v>7.6010371810598743E-3</v>
      </c>
      <c r="BQ45" s="24" t="s">
        <v>151</v>
      </c>
      <c r="BR45"/>
      <c r="BS45"/>
      <c r="BT45"/>
      <c r="BU45"/>
      <c r="BV45"/>
      <c r="BW45"/>
      <c r="BX45"/>
      <c r="BY45"/>
      <c r="BZ45"/>
      <c r="CA45"/>
    </row>
    <row r="46" spans="3:79" s="24" customFormat="1" ht="15.75" thickBot="1" x14ac:dyDescent="0.3">
      <c r="C46" s="95">
        <v>42796</v>
      </c>
      <c r="D46" s="96">
        <v>53.138886983884802</v>
      </c>
      <c r="E46" s="30">
        <v>65854.931583500002</v>
      </c>
      <c r="G46" s="41">
        <f t="shared" si="2"/>
        <v>7</v>
      </c>
      <c r="H46" s="95">
        <v>41804</v>
      </c>
      <c r="I46" s="97" t="str">
        <f t="shared" si="0"/>
        <v/>
      </c>
      <c r="J46" s="30" t="str">
        <f t="shared" si="1"/>
        <v/>
      </c>
      <c r="K46" s="30"/>
      <c r="L46" s="30"/>
      <c r="M46" s="30"/>
      <c r="N46" s="30"/>
      <c r="P46" s="98">
        <v>42044</v>
      </c>
      <c r="Q46" s="97">
        <f t="shared" si="3"/>
        <v>15.704973745812399</v>
      </c>
      <c r="R46" s="30">
        <f t="shared" si="4"/>
        <v>49382.58</v>
      </c>
      <c r="T46" s="95">
        <v>42044</v>
      </c>
      <c r="U46" s="97">
        <f t="shared" si="14"/>
        <v>16.045132138533578</v>
      </c>
      <c r="V46" s="30">
        <f t="shared" si="5"/>
        <v>49134.681999999993</v>
      </c>
      <c r="X46" s="95">
        <v>42048</v>
      </c>
      <c r="Y46" s="97">
        <f t="shared" si="6"/>
        <v>15.209655384481479</v>
      </c>
      <c r="Z46" s="30">
        <f t="shared" si="7"/>
        <v>49260.233999999997</v>
      </c>
      <c r="AC46" s="98">
        <v>42044</v>
      </c>
      <c r="AD46" s="34">
        <f t="shared" si="15"/>
        <v>-6.7336089781448227E-2</v>
      </c>
      <c r="AE46" s="34">
        <f t="shared" si="26"/>
        <v>-6.9710367877488064E-2</v>
      </c>
      <c r="AF46" s="34">
        <f t="shared" si="16"/>
        <v>3.634466880150633E-2</v>
      </c>
      <c r="AG46" s="34">
        <f t="shared" si="17"/>
        <v>3.569978040096073E-2</v>
      </c>
      <c r="AK46" s="95">
        <v>42044</v>
      </c>
      <c r="AL46" s="34">
        <f t="shared" si="35"/>
        <v>-5.3397488557679007E-2</v>
      </c>
      <c r="AM46" s="34">
        <f t="shared" si="24"/>
        <v>-5.487600839464038E-2</v>
      </c>
      <c r="AN46" s="34">
        <f t="shared" si="36"/>
        <v>2.9617769714662234E-2</v>
      </c>
      <c r="AO46" s="34">
        <f t="shared" si="25"/>
        <v>2.9187636003472118E-2</v>
      </c>
      <c r="AS46" s="95">
        <v>42048</v>
      </c>
      <c r="AT46" s="34">
        <f t="shared" si="20"/>
        <v>-6.5281173594132214E-2</v>
      </c>
      <c r="AU46" s="34">
        <f t="shared" si="21"/>
        <v>-6.7509515340434839E-2</v>
      </c>
      <c r="AV46" s="34">
        <f t="shared" si="22"/>
        <v>9.6728495136293446E-3</v>
      </c>
      <c r="AW46" s="34">
        <f t="shared" si="23"/>
        <v>9.6263670099043467E-3</v>
      </c>
      <c r="BB46" s="98">
        <v>42058</v>
      </c>
      <c r="BC46" s="34">
        <f t="shared" si="42"/>
        <v>2.3557136924580975E-3</v>
      </c>
      <c r="BD46" s="34">
        <f t="shared" si="43"/>
        <v>5.4601651700150081E-6</v>
      </c>
      <c r="BE46" s="34"/>
      <c r="BG46" s="95">
        <v>42072</v>
      </c>
      <c r="BH46" s="34">
        <f t="shared" si="38"/>
        <v>-6.3689713244180948E-2</v>
      </c>
      <c r="BI46" s="34">
        <f t="shared" si="39"/>
        <v>-2.6506276903532362E-2</v>
      </c>
      <c r="BJ46" s="34"/>
      <c r="BL46" s="95">
        <v>42069</v>
      </c>
      <c r="BM46" s="34">
        <f t="shared" si="40"/>
        <v>6.4564950426662547E-3</v>
      </c>
      <c r="BN46" s="34">
        <f t="shared" si="41"/>
        <v>-2.0218195899741907E-2</v>
      </c>
      <c r="BQ46"/>
      <c r="BR46"/>
      <c r="BS46"/>
      <c r="BT46"/>
      <c r="BU46"/>
      <c r="BV46"/>
      <c r="BW46"/>
      <c r="BX46"/>
      <c r="BY46"/>
      <c r="BZ46"/>
      <c r="CA46"/>
    </row>
    <row r="47" spans="3:79" s="24" customFormat="1" x14ac:dyDescent="0.25">
      <c r="C47" s="95">
        <v>42795</v>
      </c>
      <c r="D47" s="96">
        <v>51.8835598546152</v>
      </c>
      <c r="E47" s="30">
        <v>66988.875339699996</v>
      </c>
      <c r="G47" s="41">
        <f t="shared" si="2"/>
        <v>1</v>
      </c>
      <c r="H47" s="95">
        <v>41805</v>
      </c>
      <c r="I47" s="97" t="str">
        <f t="shared" si="0"/>
        <v/>
      </c>
      <c r="J47" s="30" t="str">
        <f t="shared" si="1"/>
        <v/>
      </c>
      <c r="K47" s="30"/>
      <c r="L47" s="30"/>
      <c r="M47" s="30"/>
      <c r="N47" s="30"/>
      <c r="P47" s="102">
        <v>42053</v>
      </c>
      <c r="Q47" s="97">
        <f t="shared" si="3"/>
        <v>16.868673510384902</v>
      </c>
      <c r="R47" s="30">
        <f t="shared" si="4"/>
        <v>51280.36</v>
      </c>
      <c r="T47" s="95">
        <v>42051</v>
      </c>
      <c r="U47" s="97">
        <f t="shared" si="14"/>
        <v>15.08582579414875</v>
      </c>
      <c r="V47" s="30">
        <f t="shared" si="5"/>
        <v>49229.647499999992</v>
      </c>
      <c r="X47" s="95">
        <v>42055</v>
      </c>
      <c r="Y47" s="97">
        <f t="shared" si="6"/>
        <v>17.336142646580701</v>
      </c>
      <c r="Z47" s="30">
        <f t="shared" si="7"/>
        <v>51270.696666666663</v>
      </c>
      <c r="AC47" s="102">
        <v>42053</v>
      </c>
      <c r="AD47" s="34">
        <f t="shared" si="15"/>
        <v>7.4097530082327889E-2</v>
      </c>
      <c r="AE47" s="34">
        <f t="shared" si="26"/>
        <v>7.1480802096203777E-2</v>
      </c>
      <c r="AF47" s="34">
        <f t="shared" si="16"/>
        <v>3.8430150875065738E-2</v>
      </c>
      <c r="AG47" s="34">
        <f t="shared" si="17"/>
        <v>3.7710102442789967E-2</v>
      </c>
      <c r="AK47" s="95">
        <v>42051</v>
      </c>
      <c r="AL47" s="34">
        <f t="shared" si="35"/>
        <v>-5.9787999008184101E-2</v>
      </c>
      <c r="AM47" s="34">
        <f t="shared" si="24"/>
        <v>-6.1649896176807564E-2</v>
      </c>
      <c r="AN47" s="34">
        <f t="shared" si="36"/>
        <v>1.9327590234530234E-3</v>
      </c>
      <c r="AO47" s="34">
        <f t="shared" si="25"/>
        <v>1.9308936478925603E-3</v>
      </c>
      <c r="AS47" s="95">
        <v>42055</v>
      </c>
      <c r="AT47" s="34">
        <f t="shared" si="20"/>
        <v>0.13981166623070851</v>
      </c>
      <c r="AU47" s="34">
        <f t="shared" si="21"/>
        <v>0.13086304369776289</v>
      </c>
      <c r="AV47" s="34">
        <f t="shared" si="22"/>
        <v>4.0813096151079309E-2</v>
      </c>
      <c r="AW47" s="34">
        <f t="shared" si="23"/>
        <v>4.0002230910900057E-2</v>
      </c>
      <c r="BB47" s="98">
        <v>42065</v>
      </c>
      <c r="BC47" s="34">
        <f t="shared" si="42"/>
        <v>0.16999094433647574</v>
      </c>
      <c r="BD47" s="34">
        <f t="shared" si="43"/>
        <v>-5.0797043191038761E-3</v>
      </c>
      <c r="BE47" s="34"/>
      <c r="BG47" s="95">
        <v>42079</v>
      </c>
      <c r="BH47" s="34">
        <f t="shared" si="38"/>
        <v>-6.267830367465399E-2</v>
      </c>
      <c r="BI47" s="34">
        <f t="shared" si="39"/>
        <v>-3.143261739142119E-2</v>
      </c>
      <c r="BJ47" s="34"/>
      <c r="BL47" s="95">
        <v>42076</v>
      </c>
      <c r="BM47" s="34">
        <f t="shared" si="40"/>
        <v>-9.9502156706691741E-2</v>
      </c>
      <c r="BN47" s="34">
        <f t="shared" si="41"/>
        <v>-3.7361420312619006E-2</v>
      </c>
      <c r="BQ47" s="59" t="s">
        <v>65</v>
      </c>
      <c r="BR47" s="59"/>
      <c r="BX47"/>
      <c r="BY47"/>
      <c r="BZ47"/>
      <c r="CA47"/>
    </row>
    <row r="48" spans="3:79" s="24" customFormat="1" x14ac:dyDescent="0.25">
      <c r="C48" s="95">
        <v>42790</v>
      </c>
      <c r="D48" s="96">
        <v>50.993957951983198</v>
      </c>
      <c r="E48" s="30">
        <v>66662.104937199998</v>
      </c>
      <c r="G48" s="41">
        <f t="shared" si="2"/>
        <v>2</v>
      </c>
      <c r="H48" s="95">
        <v>41806</v>
      </c>
      <c r="I48" s="97">
        <f t="shared" si="0"/>
        <v>38.070241372084297</v>
      </c>
      <c r="J48" s="30">
        <f t="shared" si="1"/>
        <v>54629.55</v>
      </c>
      <c r="K48" s="97">
        <f t="shared" ref="K48:L48" si="45">AVERAGE(I42:I45,I48)</f>
        <v>38.82899424772765</v>
      </c>
      <c r="L48" s="30">
        <f t="shared" si="45"/>
        <v>54785.742499999993</v>
      </c>
      <c r="M48" s="30"/>
      <c r="N48" s="30"/>
      <c r="P48" s="98">
        <v>42058</v>
      </c>
      <c r="Q48" s="97">
        <f t="shared" si="3"/>
        <v>16.908458117720699</v>
      </c>
      <c r="R48" s="30">
        <f t="shared" si="4"/>
        <v>51280.639999999999</v>
      </c>
      <c r="T48" s="95">
        <v>42058</v>
      </c>
      <c r="U48" s="97">
        <f t="shared" si="14"/>
        <v>17.229221514365697</v>
      </c>
      <c r="V48" s="30">
        <f t="shared" si="5"/>
        <v>51273.182499999995</v>
      </c>
      <c r="X48" s="95">
        <v>42062</v>
      </c>
      <c r="Y48" s="97">
        <f t="shared" si="6"/>
        <v>18.426240887581997</v>
      </c>
      <c r="Z48" s="30">
        <f t="shared" si="7"/>
        <v>51661.892</v>
      </c>
      <c r="AC48" s="98">
        <v>42058</v>
      </c>
      <c r="AD48" s="34">
        <f t="shared" si="15"/>
        <v>2.3584905660367639E-3</v>
      </c>
      <c r="AE48" s="34">
        <f t="shared" si="26"/>
        <v>2.3557136924580975E-3</v>
      </c>
      <c r="AF48" s="34">
        <f t="shared" si="16"/>
        <v>5.4601800767439812E-6</v>
      </c>
      <c r="AG48" s="34">
        <f t="shared" si="17"/>
        <v>5.4601651700150081E-6</v>
      </c>
      <c r="AK48" s="95">
        <v>42058</v>
      </c>
      <c r="AL48" s="34">
        <f t="shared" si="35"/>
        <v>0.14208010548870931</v>
      </c>
      <c r="AM48" s="34">
        <f t="shared" si="24"/>
        <v>0.13285125368508335</v>
      </c>
      <c r="AN48" s="34">
        <f t="shared" si="36"/>
        <v>4.1510250505043755E-2</v>
      </c>
      <c r="AO48" s="34">
        <f t="shared" si="25"/>
        <v>4.0671823730028416E-2</v>
      </c>
      <c r="AS48" s="95">
        <v>42062</v>
      </c>
      <c r="AT48" s="34">
        <f t="shared" si="20"/>
        <v>6.2880091795755044E-2</v>
      </c>
      <c r="AU48" s="34">
        <f t="shared" si="21"/>
        <v>6.0982291299906774E-2</v>
      </c>
      <c r="AV48" s="34">
        <f t="shared" si="22"/>
        <v>7.6299983960950168E-3</v>
      </c>
      <c r="AW48" s="34">
        <f t="shared" si="23"/>
        <v>7.6010371810598743E-3</v>
      </c>
      <c r="BB48" s="98">
        <v>42072</v>
      </c>
      <c r="BC48" s="34">
        <f t="shared" si="42"/>
        <v>-0.182420817303241</v>
      </c>
      <c r="BD48" s="34">
        <f t="shared" si="43"/>
        <v>-3.6726015333901935E-2</v>
      </c>
      <c r="BE48" s="34"/>
      <c r="BG48" s="95">
        <v>42086</v>
      </c>
      <c r="BH48" s="34">
        <f t="shared" si="38"/>
        <v>8.95749247641595E-2</v>
      </c>
      <c r="BI48" s="34">
        <f t="shared" si="39"/>
        <v>5.2460820628891076E-2</v>
      </c>
      <c r="BJ48" s="34"/>
      <c r="BL48" s="95">
        <v>42083</v>
      </c>
      <c r="BM48" s="34">
        <f t="shared" si="40"/>
        <v>5.822419640279039E-2</v>
      </c>
      <c r="BN48" s="34">
        <f t="shared" si="41"/>
        <v>3.9099188693814554E-2</v>
      </c>
      <c r="BQ48" s="48" t="s">
        <v>66</v>
      </c>
      <c r="BR48" s="48">
        <v>0.4835945286558167</v>
      </c>
      <c r="BX48"/>
      <c r="BY48"/>
      <c r="BZ48"/>
      <c r="CA48"/>
    </row>
    <row r="49" spans="3:79" s="24" customFormat="1" x14ac:dyDescent="0.25">
      <c r="C49" s="95">
        <v>42789</v>
      </c>
      <c r="D49" s="96">
        <v>49.9066667376552</v>
      </c>
      <c r="E49" s="30">
        <v>67461.390507799995</v>
      </c>
      <c r="G49" s="41">
        <f t="shared" si="2"/>
        <v>3</v>
      </c>
      <c r="H49" s="95">
        <v>41807</v>
      </c>
      <c r="I49" s="97">
        <f t="shared" si="0"/>
        <v>39.150666178825603</v>
      </c>
      <c r="J49" s="30">
        <f t="shared" si="1"/>
        <v>54299.95</v>
      </c>
      <c r="K49" s="30"/>
      <c r="L49" s="30"/>
      <c r="M49" s="30"/>
      <c r="N49" s="30"/>
      <c r="P49" s="98">
        <v>42065</v>
      </c>
      <c r="Q49" s="97">
        <f t="shared" si="3"/>
        <v>20.041495945415999</v>
      </c>
      <c r="R49" s="30">
        <f t="shared" si="4"/>
        <v>51020.81</v>
      </c>
      <c r="T49" s="95">
        <v>42065</v>
      </c>
      <c r="U49" s="97">
        <f t="shared" si="14"/>
        <v>19.052848453121058</v>
      </c>
      <c r="V49" s="30">
        <f t="shared" si="5"/>
        <v>51609.925999999999</v>
      </c>
      <c r="X49" s="95">
        <v>42069</v>
      </c>
      <c r="Y49" s="97">
        <f t="shared" si="6"/>
        <v>18.545594709589441</v>
      </c>
      <c r="Z49" s="30">
        <f t="shared" si="7"/>
        <v>50627.87000000001</v>
      </c>
      <c r="AC49" s="98">
        <v>42065</v>
      </c>
      <c r="AD49" s="34">
        <f t="shared" si="15"/>
        <v>0.18529411764705861</v>
      </c>
      <c r="AE49" s="34">
        <f t="shared" si="26"/>
        <v>0.16999094433647574</v>
      </c>
      <c r="AF49" s="34">
        <f t="shared" si="16"/>
        <v>-5.0668244390086326E-3</v>
      </c>
      <c r="AG49" s="34">
        <f t="shared" si="17"/>
        <v>-5.0797043191038761E-3</v>
      </c>
      <c r="AK49" s="95">
        <v>42065</v>
      </c>
      <c r="AL49" s="34">
        <f t="shared" si="35"/>
        <v>0.10584499927839586</v>
      </c>
      <c r="AM49" s="34">
        <f t="shared" si="24"/>
        <v>0.10060974796096428</v>
      </c>
      <c r="AN49" s="34">
        <f t="shared" si="36"/>
        <v>6.5676340648448406E-3</v>
      </c>
      <c r="AO49" s="34">
        <f t="shared" si="25"/>
        <v>6.5461611225814068E-3</v>
      </c>
      <c r="AS49" s="95">
        <v>42069</v>
      </c>
      <c r="AT49" s="34">
        <f t="shared" si="20"/>
        <v>6.4773831372126889E-3</v>
      </c>
      <c r="AU49" s="34">
        <f t="shared" si="21"/>
        <v>6.4564950426662547E-3</v>
      </c>
      <c r="AV49" s="34">
        <f t="shared" si="22"/>
        <v>-2.0015178693029489E-2</v>
      </c>
      <c r="AW49" s="34">
        <f t="shared" si="23"/>
        <v>-2.0218195899741907E-2</v>
      </c>
      <c r="BB49" s="98">
        <v>42079</v>
      </c>
      <c r="BC49" s="34">
        <f t="shared" si="42"/>
        <v>5.9541531976656996E-4</v>
      </c>
      <c r="BD49" s="34">
        <f t="shared" si="43"/>
        <v>-6.789838347352228E-3</v>
      </c>
      <c r="BE49" s="34"/>
      <c r="BG49" s="95">
        <v>42093</v>
      </c>
      <c r="BH49" s="34">
        <f t="shared" si="38"/>
        <v>-5.1557344826615586E-3</v>
      </c>
      <c r="BI49" s="34">
        <f t="shared" si="39"/>
        <v>-5.3037479358153707E-3</v>
      </c>
      <c r="BJ49" s="34"/>
      <c r="BL49" s="95">
        <v>42090</v>
      </c>
      <c r="BM49" s="34">
        <f t="shared" si="40"/>
        <v>4.8618781058522617E-2</v>
      </c>
      <c r="BN49" s="34">
        <f t="shared" si="41"/>
        <v>9.2938242016433071E-3</v>
      </c>
      <c r="BQ49" s="48" t="s">
        <v>67</v>
      </c>
      <c r="BR49" s="48">
        <v>0.23386366814584153</v>
      </c>
      <c r="BX49"/>
      <c r="BY49"/>
      <c r="BZ49"/>
      <c r="CA49"/>
    </row>
    <row r="50" spans="3:79" s="24" customFormat="1" x14ac:dyDescent="0.25">
      <c r="C50" s="95">
        <v>42788</v>
      </c>
      <c r="D50" s="96">
        <v>49.155447353210398</v>
      </c>
      <c r="E50" s="30">
        <v>68589.544402300002</v>
      </c>
      <c r="G50" s="41">
        <f t="shared" si="2"/>
        <v>4</v>
      </c>
      <c r="H50" s="95">
        <v>41808</v>
      </c>
      <c r="I50" s="97">
        <f t="shared" si="0"/>
        <v>40.565040471286999</v>
      </c>
      <c r="J50" s="30">
        <f t="shared" si="1"/>
        <v>55202.54</v>
      </c>
      <c r="K50" s="30"/>
      <c r="L50" s="30"/>
      <c r="M50" s="30"/>
      <c r="N50" s="30"/>
      <c r="P50" s="98">
        <v>42072</v>
      </c>
      <c r="Q50" s="97">
        <f t="shared" si="3"/>
        <v>16.6995889292077</v>
      </c>
      <c r="R50" s="30">
        <f t="shared" si="4"/>
        <v>49181.01</v>
      </c>
      <c r="T50" s="95">
        <v>42072</v>
      </c>
      <c r="U50" s="97">
        <f t="shared" si="14"/>
        <v>17.877213306347777</v>
      </c>
      <c r="V50" s="30">
        <f t="shared" si="5"/>
        <v>50259.909999999996</v>
      </c>
      <c r="X50" s="95">
        <v>42076</v>
      </c>
      <c r="Y50" s="97">
        <f t="shared" si="6"/>
        <v>16.789104295713262</v>
      </c>
      <c r="Z50" s="30">
        <f t="shared" si="7"/>
        <v>48771.24</v>
      </c>
      <c r="AC50" s="98">
        <v>42072</v>
      </c>
      <c r="AD50" s="34">
        <f t="shared" si="15"/>
        <v>-0.16674937965260417</v>
      </c>
      <c r="AE50" s="34">
        <f t="shared" si="26"/>
        <v>-0.182420817303241</v>
      </c>
      <c r="AF50" s="34">
        <f t="shared" si="16"/>
        <v>-3.6059795993046651E-2</v>
      </c>
      <c r="AG50" s="34">
        <f t="shared" si="17"/>
        <v>-3.6726015333901935E-2</v>
      </c>
      <c r="AK50" s="95">
        <v>42072</v>
      </c>
      <c r="AL50" s="34">
        <f t="shared" si="35"/>
        <v>-6.170390478179133E-2</v>
      </c>
      <c r="AM50" s="34">
        <f t="shared" si="24"/>
        <v>-6.3689713244180948E-2</v>
      </c>
      <c r="AN50" s="34">
        <f t="shared" si="36"/>
        <v>-2.6158068895506759E-2</v>
      </c>
      <c r="AO50" s="34">
        <f t="shared" si="25"/>
        <v>-2.6506276903532362E-2</v>
      </c>
      <c r="AS50" s="95">
        <v>42076</v>
      </c>
      <c r="AT50" s="34">
        <f t="shared" si="20"/>
        <v>-9.4712002574279475E-2</v>
      </c>
      <c r="AU50" s="34">
        <f t="shared" si="21"/>
        <v>-9.9502156706691741E-2</v>
      </c>
      <c r="AV50" s="34">
        <f t="shared" si="22"/>
        <v>-3.6672093848704512E-2</v>
      </c>
      <c r="AW50" s="34">
        <f t="shared" si="23"/>
        <v>-3.7361420312619006E-2</v>
      </c>
      <c r="BB50" s="98">
        <v>42086</v>
      </c>
      <c r="BC50" s="34">
        <f t="shared" si="42"/>
        <v>0.15720722830980369</v>
      </c>
      <c r="BD50" s="34">
        <f t="shared" si="43"/>
        <v>6.0764047634795273E-2</v>
      </c>
      <c r="BE50" s="34"/>
      <c r="BG50" s="95">
        <v>42100</v>
      </c>
      <c r="BH50" s="34">
        <f t="shared" si="38"/>
        <v>2.6225952412592235E-2</v>
      </c>
      <c r="BI50" s="34">
        <f t="shared" si="39"/>
        <v>2.9461627739035798E-2</v>
      </c>
      <c r="BJ50" s="34"/>
      <c r="BL50" s="95">
        <v>42097</v>
      </c>
      <c r="BM50" s="34">
        <f t="shared" si="40"/>
        <v>-2.612135630011439E-2</v>
      </c>
      <c r="BN50" s="34">
        <f t="shared" si="41"/>
        <v>1.4932637668382084E-2</v>
      </c>
      <c r="BQ50" s="48" t="s">
        <v>68</v>
      </c>
      <c r="BR50" s="99">
        <v>0.22861615902355278</v>
      </c>
      <c r="BX50"/>
      <c r="BY50"/>
      <c r="BZ50"/>
      <c r="CA50"/>
    </row>
    <row r="51" spans="3:79" s="24" customFormat="1" x14ac:dyDescent="0.25">
      <c r="C51" s="95">
        <v>42787</v>
      </c>
      <c r="D51" s="96">
        <v>50.697423984439197</v>
      </c>
      <c r="E51" s="30">
        <v>69052.026421400005</v>
      </c>
      <c r="G51" s="41">
        <f t="shared" si="2"/>
        <v>5</v>
      </c>
      <c r="H51" s="95">
        <v>41809</v>
      </c>
      <c r="I51" s="97" t="str">
        <f t="shared" si="0"/>
        <v/>
      </c>
      <c r="J51" s="30" t="str">
        <f t="shared" si="1"/>
        <v/>
      </c>
      <c r="K51" s="30"/>
      <c r="L51" s="30"/>
      <c r="M51" s="30"/>
      <c r="N51" s="30"/>
      <c r="P51" s="98">
        <v>42079</v>
      </c>
      <c r="Q51" s="97">
        <f t="shared" si="3"/>
        <v>16.7095350810417</v>
      </c>
      <c r="R51" s="30">
        <f t="shared" si="4"/>
        <v>48848.21</v>
      </c>
      <c r="T51" s="95">
        <v>42079</v>
      </c>
      <c r="U51" s="97">
        <f t="shared" si="14"/>
        <v>16.791093526080061</v>
      </c>
      <c r="V51" s="30">
        <f t="shared" si="5"/>
        <v>48704.68</v>
      </c>
      <c r="X51" s="95">
        <v>42083</v>
      </c>
      <c r="Y51" s="97">
        <f t="shared" si="6"/>
        <v>17.795654861309337</v>
      </c>
      <c r="Z51" s="30">
        <f t="shared" si="7"/>
        <v>50715.925999999999</v>
      </c>
      <c r="AC51" s="98">
        <v>42079</v>
      </c>
      <c r="AD51" s="34">
        <f t="shared" si="15"/>
        <v>5.9559261465436109E-4</v>
      </c>
      <c r="AE51" s="34">
        <f t="shared" si="26"/>
        <v>5.9541531976656996E-4</v>
      </c>
      <c r="AF51" s="34">
        <f t="shared" si="16"/>
        <v>-6.7668394772698592E-3</v>
      </c>
      <c r="AG51" s="34">
        <f t="shared" si="17"/>
        <v>-6.789838347352228E-3</v>
      </c>
      <c r="AK51" s="95">
        <v>42079</v>
      </c>
      <c r="AL51" s="34">
        <f t="shared" si="35"/>
        <v>-6.0754423055525142E-2</v>
      </c>
      <c r="AM51" s="34">
        <f t="shared" si="24"/>
        <v>-6.267830367465399E-2</v>
      </c>
      <c r="AN51" s="34">
        <f t="shared" si="36"/>
        <v>-3.0943748208064781E-2</v>
      </c>
      <c r="AO51" s="34">
        <f t="shared" si="25"/>
        <v>-3.143261739142119E-2</v>
      </c>
      <c r="AS51" s="95">
        <v>42083</v>
      </c>
      <c r="AT51" s="34">
        <f t="shared" si="20"/>
        <v>5.9952606635070849E-2</v>
      </c>
      <c r="AU51" s="34">
        <f t="shared" si="21"/>
        <v>5.822419640279039E-2</v>
      </c>
      <c r="AV51" s="34">
        <f t="shared" si="22"/>
        <v>3.9873622241304529E-2</v>
      </c>
      <c r="AW51" s="34">
        <f t="shared" si="23"/>
        <v>3.9099188693814554E-2</v>
      </c>
      <c r="BB51" s="98">
        <v>42093</v>
      </c>
      <c r="BC51" s="34">
        <f t="shared" si="42"/>
        <v>-0.11134966821700702</v>
      </c>
      <c r="BD51" s="34">
        <f t="shared" si="43"/>
        <v>-1.2893977695461703E-2</v>
      </c>
      <c r="BE51" s="34"/>
      <c r="BG51" s="95">
        <v>42107</v>
      </c>
      <c r="BH51" s="34">
        <f t="shared" si="38"/>
        <v>-6.4707909486448854E-3</v>
      </c>
      <c r="BI51" s="34">
        <f t="shared" si="39"/>
        <v>2.5281254662851322E-2</v>
      </c>
      <c r="BJ51" s="34"/>
      <c r="BL51" s="95">
        <v>42104</v>
      </c>
      <c r="BM51" s="34">
        <f t="shared" si="40"/>
        <v>3.8631413140435299E-2</v>
      </c>
      <c r="BN51" s="34">
        <f t="shared" si="41"/>
        <v>3.5343309137653038E-2</v>
      </c>
      <c r="BQ51" s="48" t="s">
        <v>69</v>
      </c>
      <c r="BR51" s="48">
        <v>4.800225409441982E-2</v>
      </c>
      <c r="BX51"/>
      <c r="BY51"/>
      <c r="BZ51"/>
      <c r="CA51"/>
    </row>
    <row r="52" spans="3:79" s="24" customFormat="1" ht="15.75" thickBot="1" x14ac:dyDescent="0.3">
      <c r="C52" s="95">
        <v>42786</v>
      </c>
      <c r="D52" s="96">
        <v>49.135678422040797</v>
      </c>
      <c r="E52" s="30">
        <v>68532.855477300007</v>
      </c>
      <c r="G52" s="41">
        <f t="shared" si="2"/>
        <v>6</v>
      </c>
      <c r="H52" s="95">
        <v>41810</v>
      </c>
      <c r="I52" s="97">
        <f t="shared" si="0"/>
        <v>39.052445741849198</v>
      </c>
      <c r="J52" s="30">
        <f t="shared" si="1"/>
        <v>54638.19</v>
      </c>
      <c r="K52" s="30"/>
      <c r="L52" s="30"/>
      <c r="M52" s="97">
        <f t="shared" ref="M52:N52" si="46">AVERAGE(I48:I52)</f>
        <v>39.209598441011522</v>
      </c>
      <c r="N52" s="30">
        <f t="shared" si="46"/>
        <v>54692.557500000003</v>
      </c>
      <c r="P52" s="98">
        <v>42086</v>
      </c>
      <c r="Q52" s="97">
        <f t="shared" si="3"/>
        <v>19.554134505552302</v>
      </c>
      <c r="R52" s="30">
        <f t="shared" si="4"/>
        <v>51908.46</v>
      </c>
      <c r="T52" s="95">
        <v>42086</v>
      </c>
      <c r="U52" s="97">
        <f t="shared" si="14"/>
        <v>18.36457474621146</v>
      </c>
      <c r="V52" s="30">
        <f t="shared" si="5"/>
        <v>51327.975999999995</v>
      </c>
      <c r="X52" s="95">
        <v>42090</v>
      </c>
      <c r="Y52" s="97">
        <f t="shared" si="6"/>
        <v>18.68223551034972</v>
      </c>
      <c r="Z52" s="30">
        <f t="shared" si="7"/>
        <v>51189.468000000008</v>
      </c>
      <c r="AC52" s="98">
        <v>42086</v>
      </c>
      <c r="AD52" s="34">
        <f t="shared" si="15"/>
        <v>0.17023809523809108</v>
      </c>
      <c r="AE52" s="34">
        <f t="shared" si="26"/>
        <v>0.15720722830980369</v>
      </c>
      <c r="AF52" s="34">
        <f t="shared" si="16"/>
        <v>6.2648150259753566E-2</v>
      </c>
      <c r="AG52" s="34">
        <f t="shared" si="17"/>
        <v>6.0764047634795273E-2</v>
      </c>
      <c r="AK52" s="95">
        <v>42086</v>
      </c>
      <c r="AL52" s="34">
        <f t="shared" si="35"/>
        <v>9.3709276152113219E-2</v>
      </c>
      <c r="AM52" s="34">
        <f t="shared" si="24"/>
        <v>8.95749247641595E-2</v>
      </c>
      <c r="AN52" s="34">
        <f t="shared" si="36"/>
        <v>5.3861271647816844E-2</v>
      </c>
      <c r="AO52" s="34">
        <f t="shared" si="25"/>
        <v>5.2460820628891076E-2</v>
      </c>
      <c r="AS52" s="95">
        <v>42090</v>
      </c>
      <c r="AT52" s="34">
        <f t="shared" si="20"/>
        <v>4.9820063153053873E-2</v>
      </c>
      <c r="AU52" s="34">
        <f t="shared" si="21"/>
        <v>4.8618781058522617E-2</v>
      </c>
      <c r="AV52" s="34">
        <f t="shared" si="22"/>
        <v>9.3371458898336979E-3</v>
      </c>
      <c r="AW52" s="34">
        <f t="shared" si="23"/>
        <v>9.2938242016433071E-3</v>
      </c>
      <c r="BB52" s="98">
        <v>42100</v>
      </c>
      <c r="BC52" s="34">
        <f t="shared" si="42"/>
        <v>0.11948903550148073</v>
      </c>
      <c r="BD52" s="34">
        <f t="shared" si="43"/>
        <v>4.7518810684777577E-2</v>
      </c>
      <c r="BE52" s="34"/>
      <c r="BG52" s="95">
        <v>42114</v>
      </c>
      <c r="BH52" s="34">
        <f t="shared" si="38"/>
        <v>-1.898636860334036E-2</v>
      </c>
      <c r="BI52" s="34">
        <f t="shared" si="39"/>
        <v>6.0787959174654045E-3</v>
      </c>
      <c r="BJ52" s="34"/>
      <c r="BL52" s="95">
        <v>42111</v>
      </c>
      <c r="BM52" s="34">
        <f t="shared" si="40"/>
        <v>-3.8959576240714007E-2</v>
      </c>
      <c r="BN52" s="34">
        <f t="shared" si="41"/>
        <v>9.7063559845589602E-3</v>
      </c>
      <c r="BQ52" s="49" t="s">
        <v>70</v>
      </c>
      <c r="BR52" s="49">
        <v>148</v>
      </c>
      <c r="BX52"/>
      <c r="BY52"/>
      <c r="BZ52"/>
      <c r="CA52"/>
    </row>
    <row r="53" spans="3:79" s="24" customFormat="1" x14ac:dyDescent="0.25">
      <c r="C53" s="95">
        <v>42783</v>
      </c>
      <c r="D53" s="96">
        <v>49.224638612303998</v>
      </c>
      <c r="E53" s="30">
        <v>67748.419412300005</v>
      </c>
      <c r="G53" s="41">
        <f t="shared" si="2"/>
        <v>7</v>
      </c>
      <c r="H53" s="95">
        <v>41811</v>
      </c>
      <c r="I53" s="97" t="str">
        <f t="shared" si="0"/>
        <v/>
      </c>
      <c r="J53" s="30" t="str">
        <f t="shared" si="1"/>
        <v/>
      </c>
      <c r="K53" s="30"/>
      <c r="L53" s="30"/>
      <c r="M53" s="30"/>
      <c r="N53" s="30"/>
      <c r="P53" s="98">
        <v>42093</v>
      </c>
      <c r="Q53" s="97">
        <f t="shared" si="3"/>
        <v>17.493634633178502</v>
      </c>
      <c r="R53" s="30">
        <f t="shared" si="4"/>
        <v>51243.45</v>
      </c>
      <c r="T53" s="95">
        <v>42093</v>
      </c>
      <c r="U53" s="97">
        <f t="shared" si="14"/>
        <v>18.27013553587496</v>
      </c>
      <c r="V53" s="30">
        <f t="shared" si="5"/>
        <v>51056.466</v>
      </c>
      <c r="X53" s="95">
        <v>42097</v>
      </c>
      <c r="Y53" s="97">
        <f t="shared" si="6"/>
        <v>18.200548724786699</v>
      </c>
      <c r="Z53" s="30">
        <f t="shared" si="7"/>
        <v>51959.597499999996</v>
      </c>
      <c r="AC53" s="98">
        <v>42093</v>
      </c>
      <c r="AD53" s="34">
        <f t="shared" si="15"/>
        <v>-0.10537412800289014</v>
      </c>
      <c r="AE53" s="34">
        <f t="shared" si="26"/>
        <v>-0.11134966821700702</v>
      </c>
      <c r="AF53" s="34">
        <f t="shared" si="16"/>
        <v>-1.2811206496975647E-2</v>
      </c>
      <c r="AG53" s="34">
        <f t="shared" si="17"/>
        <v>-1.2893977695461703E-2</v>
      </c>
      <c r="AK53" s="95">
        <v>42093</v>
      </c>
      <c r="AL53" s="34">
        <f t="shared" si="35"/>
        <v>-5.1424664955000976E-3</v>
      </c>
      <c r="AM53" s="34">
        <f t="shared" si="24"/>
        <v>-5.1557344826615586E-3</v>
      </c>
      <c r="AN53" s="34">
        <f t="shared" si="36"/>
        <v>-5.2897078973072054E-3</v>
      </c>
      <c r="AO53" s="34">
        <f t="shared" si="25"/>
        <v>-5.3037479358153707E-3</v>
      </c>
      <c r="AS53" s="95">
        <v>42097</v>
      </c>
      <c r="AT53" s="34">
        <f t="shared" si="20"/>
        <v>-2.5783144918399725E-2</v>
      </c>
      <c r="AU53" s="34">
        <f t="shared" si="21"/>
        <v>-2.612135630011439E-2</v>
      </c>
      <c r="AV53" s="34">
        <f t="shared" si="22"/>
        <v>1.5044686535909957E-2</v>
      </c>
      <c r="AW53" s="34">
        <f t="shared" si="23"/>
        <v>1.4932637668382084E-2</v>
      </c>
      <c r="BB53" s="98">
        <v>42107</v>
      </c>
      <c r="BC53" s="34">
        <f t="shared" si="42"/>
        <v>-7.441882077295002E-2</v>
      </c>
      <c r="BD53" s="34">
        <f t="shared" si="43"/>
        <v>9.3077875526631198E-3</v>
      </c>
      <c r="BE53" s="34"/>
      <c r="BG53" s="95">
        <v>42121</v>
      </c>
      <c r="BH53" s="34">
        <f t="shared" si="38"/>
        <v>2.7711050084027786E-2</v>
      </c>
      <c r="BI53" s="34">
        <f t="shared" si="39"/>
        <v>2.4568390281258134E-2</v>
      </c>
      <c r="BJ53" s="34"/>
      <c r="BL53" s="95">
        <v>42118</v>
      </c>
      <c r="BM53" s="34">
        <f t="shared" si="40"/>
        <v>3.2756458047041644E-2</v>
      </c>
      <c r="BN53" s="34">
        <f t="shared" si="41"/>
        <v>1.4802160331052515E-2</v>
      </c>
      <c r="BX53"/>
      <c r="BY53"/>
      <c r="BZ53"/>
      <c r="CA53"/>
    </row>
    <row r="54" spans="3:79" s="24" customFormat="1" ht="15.75" thickBot="1" x14ac:dyDescent="0.3">
      <c r="C54" s="95">
        <v>42782</v>
      </c>
      <c r="D54" s="96">
        <v>49.086256094116798</v>
      </c>
      <c r="E54" s="30">
        <v>67814.242295400007</v>
      </c>
      <c r="G54" s="41">
        <f t="shared" si="2"/>
        <v>1</v>
      </c>
      <c r="H54" s="95">
        <v>41812</v>
      </c>
      <c r="I54" s="97" t="str">
        <f t="shared" si="0"/>
        <v/>
      </c>
      <c r="J54" s="30" t="str">
        <f t="shared" si="1"/>
        <v/>
      </c>
      <c r="K54" s="30"/>
      <c r="L54" s="30"/>
      <c r="M54" s="30"/>
      <c r="N54" s="30"/>
      <c r="P54" s="98">
        <v>42100</v>
      </c>
      <c r="Q54" s="97">
        <f t="shared" si="3"/>
        <v>19.7139422730184</v>
      </c>
      <c r="R54" s="30">
        <f t="shared" si="4"/>
        <v>53737.26</v>
      </c>
      <c r="T54" s="95">
        <v>42100</v>
      </c>
      <c r="U54" s="97">
        <f t="shared" si="14"/>
        <v>18.755625634746675</v>
      </c>
      <c r="V54" s="30">
        <f t="shared" si="5"/>
        <v>52583.05</v>
      </c>
      <c r="X54" s="95">
        <v>42104</v>
      </c>
      <c r="Y54" s="97">
        <f t="shared" si="6"/>
        <v>18.917419352896438</v>
      </c>
      <c r="Z54" s="30">
        <f t="shared" si="7"/>
        <v>53828.860000000008</v>
      </c>
      <c r="AC54" s="98">
        <v>42100</v>
      </c>
      <c r="AD54" s="34">
        <f t="shared" si="15"/>
        <v>0.1269208878770598</v>
      </c>
      <c r="AE54" s="34">
        <f t="shared" si="26"/>
        <v>0.11948903550148073</v>
      </c>
      <c r="AF54" s="34">
        <f t="shared" si="16"/>
        <v>4.8665927059946323E-2</v>
      </c>
      <c r="AG54" s="34">
        <f t="shared" si="17"/>
        <v>4.7518810684777577E-2</v>
      </c>
      <c r="AK54" s="95">
        <v>42100</v>
      </c>
      <c r="AL54" s="34">
        <f t="shared" si="35"/>
        <v>2.6572878888523555E-2</v>
      </c>
      <c r="AM54" s="34">
        <f t="shared" si="24"/>
        <v>2.6225952412592235E-2</v>
      </c>
      <c r="AN54" s="34">
        <f t="shared" si="36"/>
        <v>2.9899915125343846E-2</v>
      </c>
      <c r="AO54" s="34">
        <f t="shared" si="25"/>
        <v>2.9461627739035798E-2</v>
      </c>
      <c r="AS54" s="95">
        <v>42104</v>
      </c>
      <c r="AT54" s="34">
        <f t="shared" si="20"/>
        <v>3.9387308533915588E-2</v>
      </c>
      <c r="AU54" s="34">
        <f t="shared" si="21"/>
        <v>3.8631413140435299E-2</v>
      </c>
      <c r="AV54" s="34">
        <f t="shared" si="22"/>
        <v>3.5975307545444535E-2</v>
      </c>
      <c r="AW54" s="34">
        <f t="shared" si="23"/>
        <v>3.5343309137653038E-2</v>
      </c>
      <c r="BB54" s="98">
        <v>42114</v>
      </c>
      <c r="BC54" s="34">
        <f t="shared" si="42"/>
        <v>2.4188519508823572E-2</v>
      </c>
      <c r="BD54" s="34">
        <f t="shared" si="43"/>
        <v>-8.8610837624021211E-3</v>
      </c>
      <c r="BE54" s="34"/>
      <c r="BG54" s="95">
        <v>42128</v>
      </c>
      <c r="BH54" s="34">
        <f t="shared" si="38"/>
        <v>-1.0917429698474285E-2</v>
      </c>
      <c r="BI54" s="34">
        <f t="shared" si="39"/>
        <v>1.0241582331727856E-2</v>
      </c>
      <c r="BJ54" s="34"/>
      <c r="BL54" s="95">
        <v>42125</v>
      </c>
      <c r="BM54" s="34">
        <f t="shared" si="40"/>
        <v>-1.3059887114609042E-2</v>
      </c>
      <c r="BN54" s="34">
        <f t="shared" si="41"/>
        <v>1.0115991955202814E-2</v>
      </c>
      <c r="BQ54" s="24" t="s">
        <v>71</v>
      </c>
      <c r="BX54"/>
      <c r="BY54"/>
      <c r="BZ54"/>
      <c r="CA54"/>
    </row>
    <row r="55" spans="3:79" s="24" customFormat="1" x14ac:dyDescent="0.25">
      <c r="C55" s="95">
        <v>42781</v>
      </c>
      <c r="D55" s="96">
        <v>48.592032814876802</v>
      </c>
      <c r="E55" s="30">
        <v>67975.581998599999</v>
      </c>
      <c r="G55" s="41">
        <f t="shared" si="2"/>
        <v>2</v>
      </c>
      <c r="H55" s="95">
        <v>41813</v>
      </c>
      <c r="I55" s="97">
        <f t="shared" si="0"/>
        <v>38.443479032595</v>
      </c>
      <c r="J55" s="30">
        <f t="shared" si="1"/>
        <v>54210.05</v>
      </c>
      <c r="K55" s="97">
        <f t="shared" ref="K55:L55" si="47">AVERAGE(I49:I52,I55)</f>
        <v>39.3029078561392</v>
      </c>
      <c r="L55" s="30">
        <f t="shared" si="47"/>
        <v>54587.682499999995</v>
      </c>
      <c r="M55" s="30"/>
      <c r="N55" s="30"/>
      <c r="P55" s="98">
        <v>42107</v>
      </c>
      <c r="Q55" s="97">
        <f t="shared" si="3"/>
        <v>18.300114089801902</v>
      </c>
      <c r="R55" s="30">
        <f t="shared" si="4"/>
        <v>54239.77</v>
      </c>
      <c r="T55" s="95">
        <v>42107</v>
      </c>
      <c r="U55" s="97">
        <f t="shared" si="14"/>
        <v>18.634653716253137</v>
      </c>
      <c r="V55" s="30">
        <f t="shared" si="5"/>
        <v>53929.362000000001</v>
      </c>
      <c r="X55" s="95">
        <v>42111</v>
      </c>
      <c r="Y55" s="97">
        <f t="shared" si="6"/>
        <v>18.19457695620104</v>
      </c>
      <c r="Z55" s="30">
        <f t="shared" si="7"/>
        <v>54353.885999999999</v>
      </c>
      <c r="AC55" s="98">
        <v>42107</v>
      </c>
      <c r="AD55" s="34">
        <f t="shared" si="15"/>
        <v>-7.1717171717173067E-2</v>
      </c>
      <c r="AE55" s="34">
        <f t="shared" si="26"/>
        <v>-7.441882077295002E-2</v>
      </c>
      <c r="AF55" s="34">
        <f t="shared" si="16"/>
        <v>9.3512397170973927E-3</v>
      </c>
      <c r="AG55" s="34">
        <f t="shared" si="17"/>
        <v>9.3077875526631198E-3</v>
      </c>
      <c r="AK55" s="95">
        <v>42107</v>
      </c>
      <c r="AL55" s="34">
        <f t="shared" si="35"/>
        <v>-6.4499004644998914E-3</v>
      </c>
      <c r="AM55" s="34">
        <f t="shared" si="24"/>
        <v>-6.4707909486448854E-3</v>
      </c>
      <c r="AN55" s="34">
        <f t="shared" si="36"/>
        <v>2.5603535740129191E-2</v>
      </c>
      <c r="AO55" s="34">
        <f t="shared" si="25"/>
        <v>2.5281254662851322E-2</v>
      </c>
      <c r="AS55" s="95">
        <v>42111</v>
      </c>
      <c r="AT55" s="34">
        <f t="shared" si="20"/>
        <v>-3.8210412488674073E-2</v>
      </c>
      <c r="AU55" s="34">
        <f t="shared" si="21"/>
        <v>-3.8959576240714007E-2</v>
      </c>
      <c r="AV55" s="34">
        <f t="shared" si="22"/>
        <v>9.7536154397472874E-3</v>
      </c>
      <c r="AW55" s="34">
        <f t="shared" si="23"/>
        <v>9.7063559845589602E-3</v>
      </c>
      <c r="BB55" s="98">
        <v>42121</v>
      </c>
      <c r="BC55" s="34">
        <f t="shared" si="42"/>
        <v>-5.3120851182596131E-4</v>
      </c>
      <c r="BD55" s="34">
        <f t="shared" si="43"/>
        <v>3.2451129799552447E-2</v>
      </c>
      <c r="BE55" s="34"/>
      <c r="BG55" s="95">
        <v>42135</v>
      </c>
      <c r="BH55" s="34">
        <f t="shared" si="38"/>
        <v>2.3967499137140965E-2</v>
      </c>
      <c r="BI55" s="34">
        <f t="shared" si="39"/>
        <v>1.9466477753877484E-2</v>
      </c>
      <c r="BJ55" s="34"/>
      <c r="BL55" s="95">
        <v>42132</v>
      </c>
      <c r="BM55" s="34">
        <f t="shared" si="40"/>
        <v>2.952624390513987E-2</v>
      </c>
      <c r="BN55" s="34">
        <f t="shared" si="41"/>
        <v>2.8143634830122874E-2</v>
      </c>
      <c r="BQ55" s="50"/>
      <c r="BR55" s="50" t="s">
        <v>76</v>
      </c>
      <c r="BS55" s="50" t="s">
        <v>77</v>
      </c>
      <c r="BT55" s="50" t="s">
        <v>78</v>
      </c>
      <c r="BU55" s="50" t="s">
        <v>79</v>
      </c>
      <c r="BV55" s="50" t="s">
        <v>80</v>
      </c>
      <c r="BX55"/>
      <c r="BY55"/>
      <c r="BZ55"/>
      <c r="CA55"/>
    </row>
    <row r="56" spans="3:79" s="24" customFormat="1" x14ac:dyDescent="0.25">
      <c r="C56" s="95">
        <v>42780</v>
      </c>
      <c r="D56" s="96">
        <v>48.226307588239202</v>
      </c>
      <c r="E56" s="30">
        <v>66712.880695</v>
      </c>
      <c r="G56" s="41">
        <f t="shared" si="2"/>
        <v>3</v>
      </c>
      <c r="H56" s="95">
        <v>41814</v>
      </c>
      <c r="I56" s="97">
        <f t="shared" si="0"/>
        <v>39.838209237660998</v>
      </c>
      <c r="J56" s="30">
        <f t="shared" si="1"/>
        <v>54280.78</v>
      </c>
      <c r="K56" s="30"/>
      <c r="L56" s="30"/>
      <c r="M56" s="30"/>
      <c r="N56" s="30"/>
      <c r="P56" s="98">
        <v>42114</v>
      </c>
      <c r="Q56" s="97">
        <f t="shared" si="3"/>
        <v>18.7481637399672</v>
      </c>
      <c r="R56" s="30">
        <f t="shared" si="4"/>
        <v>53761.27</v>
      </c>
      <c r="T56" s="95">
        <v>42114</v>
      </c>
      <c r="U56" s="97">
        <f t="shared" si="14"/>
        <v>18.284186886234103</v>
      </c>
      <c r="V56" s="30">
        <f t="shared" si="5"/>
        <v>54258.186000000002</v>
      </c>
      <c r="X56" s="95">
        <v>42118</v>
      </c>
      <c r="Y56" s="97">
        <f t="shared" si="6"/>
        <v>18.800435571955951</v>
      </c>
      <c r="Z56" s="30">
        <f t="shared" si="7"/>
        <v>55164.425000000003</v>
      </c>
      <c r="AC56" s="98">
        <v>42114</v>
      </c>
      <c r="AD56" s="34">
        <f t="shared" si="15"/>
        <v>2.44834348008236E-2</v>
      </c>
      <c r="AE56" s="34">
        <f t="shared" si="26"/>
        <v>2.4188519508823572E-2</v>
      </c>
      <c r="AF56" s="34">
        <f t="shared" si="16"/>
        <v>-8.8219400635364265E-3</v>
      </c>
      <c r="AG56" s="34">
        <f t="shared" si="17"/>
        <v>-8.8610837624021211E-3</v>
      </c>
      <c r="AK56" s="95">
        <v>42114</v>
      </c>
      <c r="AL56" s="34">
        <f t="shared" si="35"/>
        <v>-1.8807262820953685E-2</v>
      </c>
      <c r="AM56" s="34">
        <f t="shared" si="24"/>
        <v>-1.898636860334036E-2</v>
      </c>
      <c r="AN56" s="34">
        <f t="shared" si="36"/>
        <v>6.0973092913652049E-3</v>
      </c>
      <c r="AO56" s="34">
        <f t="shared" si="25"/>
        <v>6.0787959174654045E-3</v>
      </c>
      <c r="AS56" s="95">
        <v>42118</v>
      </c>
      <c r="AT56" s="34">
        <f t="shared" si="20"/>
        <v>3.329885697333701E-2</v>
      </c>
      <c r="AU56" s="34">
        <f t="shared" si="21"/>
        <v>3.2756458047041644E-2</v>
      </c>
      <c r="AV56" s="34">
        <f t="shared" si="22"/>
        <v>1.4912254847795126E-2</v>
      </c>
      <c r="AW56" s="34">
        <f t="shared" si="23"/>
        <v>1.4802160331052515E-2</v>
      </c>
      <c r="BB56" s="98">
        <v>42128</v>
      </c>
      <c r="BC56" s="34">
        <f t="shared" si="42"/>
        <v>7.9386497896868739E-3</v>
      </c>
      <c r="BD56" s="34">
        <f t="shared" si="43"/>
        <v>3.2237790350788248E-2</v>
      </c>
      <c r="BE56" s="34"/>
      <c r="BG56" s="95">
        <v>42142</v>
      </c>
      <c r="BH56" s="34">
        <f t="shared" si="38"/>
        <v>-7.4642970181588261E-2</v>
      </c>
      <c r="BI56" s="34">
        <f t="shared" si="39"/>
        <v>-1.1055305199476921E-2</v>
      </c>
      <c r="BJ56" s="34"/>
      <c r="BL56" s="95">
        <v>42139</v>
      </c>
      <c r="BM56" s="34">
        <f t="shared" si="40"/>
        <v>-6.768157847671416E-2</v>
      </c>
      <c r="BN56" s="34">
        <f t="shared" si="41"/>
        <v>-8.1040186232887116E-3</v>
      </c>
      <c r="BQ56" s="48" t="s">
        <v>72</v>
      </c>
      <c r="BR56" s="48">
        <v>1</v>
      </c>
      <c r="BS56" s="48">
        <v>0.10269110286691807</v>
      </c>
      <c r="BT56" s="48">
        <v>0.10269110286691807</v>
      </c>
      <c r="BU56" s="48">
        <v>44.566605354244601</v>
      </c>
      <c r="BV56" s="48">
        <v>4.7834665422632866E-10</v>
      </c>
      <c r="BX56"/>
      <c r="BY56"/>
      <c r="BZ56"/>
      <c r="CA56"/>
    </row>
    <row r="57" spans="3:79" s="24" customFormat="1" x14ac:dyDescent="0.25">
      <c r="C57" s="95">
        <v>42779</v>
      </c>
      <c r="D57" s="96">
        <v>49.026949300608003</v>
      </c>
      <c r="E57" s="30">
        <v>66967.640435900001</v>
      </c>
      <c r="G57" s="41">
        <f t="shared" si="2"/>
        <v>4</v>
      </c>
      <c r="H57" s="95">
        <v>41815</v>
      </c>
      <c r="I57" s="97">
        <f t="shared" si="0"/>
        <v>40.273125684670603</v>
      </c>
      <c r="J57" s="30">
        <f t="shared" si="1"/>
        <v>53425.74</v>
      </c>
      <c r="K57" s="30"/>
      <c r="L57" s="30"/>
      <c r="M57" s="30"/>
      <c r="N57" s="30"/>
      <c r="P57" s="98">
        <v>42121</v>
      </c>
      <c r="Q57" s="97">
        <f t="shared" si="3"/>
        <v>18.738207200540799</v>
      </c>
      <c r="R57" s="30">
        <f t="shared" si="4"/>
        <v>55534.5</v>
      </c>
      <c r="T57" s="95">
        <v>42121</v>
      </c>
      <c r="U57" s="97">
        <f t="shared" si="14"/>
        <v>18.797946437099348</v>
      </c>
      <c r="V57" s="30">
        <f t="shared" si="5"/>
        <v>55607.732499999998</v>
      </c>
      <c r="X57" s="95">
        <v>42125</v>
      </c>
      <c r="Y57" s="97">
        <f t="shared" si="6"/>
        <v>18.556500356008424</v>
      </c>
      <c r="Z57" s="30">
        <f t="shared" si="7"/>
        <v>55725.3</v>
      </c>
      <c r="AC57" s="98">
        <v>42121</v>
      </c>
      <c r="AD57" s="34">
        <f t="shared" si="15"/>
        <v>-5.3106744556408181E-4</v>
      </c>
      <c r="AE57" s="34">
        <f t="shared" si="26"/>
        <v>-5.3120851182596131E-4</v>
      </c>
      <c r="AF57" s="34">
        <f t="shared" si="16"/>
        <v>3.2983409804121067E-2</v>
      </c>
      <c r="AG57" s="34">
        <f t="shared" si="17"/>
        <v>3.2451129799552447E-2</v>
      </c>
      <c r="AK57" s="95">
        <v>42121</v>
      </c>
      <c r="AL57" s="34">
        <f t="shared" si="35"/>
        <v>2.8098572502124552E-2</v>
      </c>
      <c r="AM57" s="34">
        <f t="shared" si="24"/>
        <v>2.7711050084027786E-2</v>
      </c>
      <c r="AN57" s="34">
        <f t="shared" si="36"/>
        <v>2.4872680041312156E-2</v>
      </c>
      <c r="AO57" s="34">
        <f t="shared" si="25"/>
        <v>2.4568390281258134E-2</v>
      </c>
      <c r="AS57" s="95">
        <v>42125</v>
      </c>
      <c r="AT57" s="34">
        <f t="shared" si="20"/>
        <v>-1.2974976830398388E-2</v>
      </c>
      <c r="AU57" s="34">
        <f t="shared" si="21"/>
        <v>-1.3059887114609042E-2</v>
      </c>
      <c r="AV57" s="34">
        <f t="shared" si="22"/>
        <v>1.0167331572838778E-2</v>
      </c>
      <c r="AW57" s="34">
        <f t="shared" si="23"/>
        <v>1.0115991955202814E-2</v>
      </c>
      <c r="BB57" s="98">
        <v>42135</v>
      </c>
      <c r="BC57" s="34">
        <f t="shared" si="42"/>
        <v>-1.8085599333425097E-2</v>
      </c>
      <c r="BD57" s="34">
        <f t="shared" si="43"/>
        <v>-2.7390417983089478E-3</v>
      </c>
      <c r="BE57" s="34"/>
      <c r="BG57" s="95">
        <v>42149</v>
      </c>
      <c r="BH57" s="34">
        <f t="shared" si="38"/>
        <v>-4.0199416583158905E-2</v>
      </c>
      <c r="BI57" s="34">
        <f t="shared" si="39"/>
        <v>-3.1467391204668994E-2</v>
      </c>
      <c r="BJ57" s="34"/>
      <c r="BL57" s="95">
        <v>42146</v>
      </c>
      <c r="BM57" s="34">
        <f t="shared" si="40"/>
        <v>-3.7107906322135738E-2</v>
      </c>
      <c r="BN57" s="34">
        <f t="shared" si="41"/>
        <v>-2.9172540990905861E-2</v>
      </c>
      <c r="BQ57" s="48" t="s">
        <v>73</v>
      </c>
      <c r="BR57" s="48">
        <v>146</v>
      </c>
      <c r="BS57" s="48">
        <v>0.33641559412920569</v>
      </c>
      <c r="BT57" s="48">
        <v>2.3042163981452446E-3</v>
      </c>
      <c r="BU57" s="48"/>
      <c r="BV57" s="48"/>
      <c r="BX57"/>
      <c r="BY57"/>
      <c r="BZ57"/>
      <c r="CA57"/>
    </row>
    <row r="58" spans="3:79" s="24" customFormat="1" ht="15.75" thickBot="1" x14ac:dyDescent="0.3">
      <c r="C58" s="95">
        <v>42776</v>
      </c>
      <c r="D58" s="96">
        <v>48.404227968765603</v>
      </c>
      <c r="E58" s="30">
        <v>66124.526016699994</v>
      </c>
      <c r="G58" s="41">
        <f t="shared" si="2"/>
        <v>5</v>
      </c>
      <c r="H58" s="95">
        <v>41816</v>
      </c>
      <c r="I58" s="97">
        <f t="shared" si="0"/>
        <v>39.155526666407397</v>
      </c>
      <c r="J58" s="30">
        <f t="shared" si="1"/>
        <v>53506.75</v>
      </c>
      <c r="K58" s="30"/>
      <c r="L58" s="30"/>
      <c r="M58" s="30"/>
      <c r="N58" s="30"/>
      <c r="P58" s="98">
        <v>42128</v>
      </c>
      <c r="Q58" s="97">
        <f t="shared" si="3"/>
        <v>18.887555291937201</v>
      </c>
      <c r="R58" s="30">
        <f t="shared" si="4"/>
        <v>57353.98</v>
      </c>
      <c r="T58" s="95">
        <v>42128</v>
      </c>
      <c r="U58" s="97">
        <f t="shared" si="14"/>
        <v>18.593837378857526</v>
      </c>
      <c r="V58" s="30">
        <f t="shared" si="5"/>
        <v>56180.170000000006</v>
      </c>
      <c r="X58" s="95">
        <v>42132</v>
      </c>
      <c r="Y58" s="97">
        <f t="shared" si="6"/>
        <v>19.112573082974478</v>
      </c>
      <c r="Z58" s="30">
        <f t="shared" si="7"/>
        <v>57315.89</v>
      </c>
      <c r="AC58" s="98">
        <v>42128</v>
      </c>
      <c r="AD58" s="34">
        <f t="shared" si="15"/>
        <v>7.9702444208265E-3</v>
      </c>
      <c r="AE58" s="34">
        <f t="shared" si="26"/>
        <v>7.9386497896868739E-3</v>
      </c>
      <c r="AF58" s="34">
        <f t="shared" si="16"/>
        <v>3.2763057198678336E-2</v>
      </c>
      <c r="AG58" s="34">
        <f t="shared" si="17"/>
        <v>3.2237790350788248E-2</v>
      </c>
      <c r="AK58" s="95">
        <v>42128</v>
      </c>
      <c r="AL58" s="34">
        <f t="shared" si="35"/>
        <v>-1.0858050847458278E-2</v>
      </c>
      <c r="AM58" s="34">
        <f t="shared" si="24"/>
        <v>-1.0917429698474285E-2</v>
      </c>
      <c r="AN58" s="34">
        <f t="shared" si="36"/>
        <v>1.0294206835353537E-2</v>
      </c>
      <c r="AO58" s="34">
        <f t="shared" si="25"/>
        <v>1.0241582331727856E-2</v>
      </c>
      <c r="AS58" s="95">
        <v>42132</v>
      </c>
      <c r="AT58" s="34">
        <f t="shared" si="20"/>
        <v>2.9966465459420721E-2</v>
      </c>
      <c r="AU58" s="34">
        <f t="shared" si="21"/>
        <v>2.952624390513987E-2</v>
      </c>
      <c r="AV58" s="34">
        <f t="shared" si="22"/>
        <v>2.8543408469761333E-2</v>
      </c>
      <c r="AW58" s="34">
        <f t="shared" si="23"/>
        <v>2.8143634830122874E-2</v>
      </c>
      <c r="BB58" s="98">
        <v>42142</v>
      </c>
      <c r="BC58" s="34">
        <f t="shared" si="42"/>
        <v>-5.1649661241926957E-2</v>
      </c>
      <c r="BD58" s="34">
        <f t="shared" si="43"/>
        <v>-1.7511176828651179E-2</v>
      </c>
      <c r="BE58" s="34"/>
      <c r="BG58" s="95">
        <v>42156</v>
      </c>
      <c r="BH58" s="34">
        <f t="shared" si="38"/>
        <v>-6.3693588681576666E-2</v>
      </c>
      <c r="BI58" s="34">
        <f t="shared" si="39"/>
        <v>-2.5324867037949745E-2</v>
      </c>
      <c r="BJ58" s="34"/>
      <c r="BL58" s="95">
        <v>42153</v>
      </c>
      <c r="BM58" s="34">
        <f t="shared" si="40"/>
        <v>-6.6597294959057182E-2</v>
      </c>
      <c r="BN58" s="34">
        <f t="shared" si="41"/>
        <v>-2.5240002896559754E-2</v>
      </c>
      <c r="BQ58" s="49" t="s">
        <v>74</v>
      </c>
      <c r="BR58" s="49">
        <v>147</v>
      </c>
      <c r="BS58" s="49">
        <v>0.43910669699612376</v>
      </c>
      <c r="BT58" s="49"/>
      <c r="BU58" s="49"/>
      <c r="BV58" s="49"/>
      <c r="BX58"/>
      <c r="BY58"/>
      <c r="BZ58"/>
      <c r="CA58"/>
    </row>
    <row r="59" spans="3:79" s="24" customFormat="1" ht="15.75" thickBot="1" x14ac:dyDescent="0.3">
      <c r="C59" s="95">
        <v>42775</v>
      </c>
      <c r="D59" s="96">
        <v>46.012187297243997</v>
      </c>
      <c r="E59" s="30">
        <v>64964.887277100002</v>
      </c>
      <c r="G59" s="41">
        <f t="shared" si="2"/>
        <v>6</v>
      </c>
      <c r="H59" s="95">
        <v>41817</v>
      </c>
      <c r="I59" s="97">
        <f t="shared" si="0"/>
        <v>38.789587164852101</v>
      </c>
      <c r="J59" s="30">
        <f t="shared" si="1"/>
        <v>53157.3</v>
      </c>
      <c r="K59" s="30"/>
      <c r="L59" s="30"/>
      <c r="M59" s="97">
        <f t="shared" ref="M59:N59" si="48">AVERAGE(I55:I59)</f>
        <v>39.299985557237221</v>
      </c>
      <c r="N59" s="30">
        <f t="shared" si="48"/>
        <v>53716.123999999996</v>
      </c>
      <c r="P59" s="98">
        <v>42135</v>
      </c>
      <c r="Q59" s="97">
        <f t="shared" si="3"/>
        <v>18.549032951438601</v>
      </c>
      <c r="R59" s="30">
        <f t="shared" si="4"/>
        <v>57197.1</v>
      </c>
      <c r="T59" s="95">
        <v>42135</v>
      </c>
      <c r="U59" s="97">
        <f t="shared" si="14"/>
        <v>19.044868614874762</v>
      </c>
      <c r="V59" s="30">
        <f t="shared" si="5"/>
        <v>57284.514000000003</v>
      </c>
      <c r="X59" s="95">
        <v>42139</v>
      </c>
      <c r="Y59" s="97">
        <f t="shared" si="6"/>
        <v>17.861808258544659</v>
      </c>
      <c r="Z59" s="30">
        <f t="shared" si="7"/>
        <v>56853.278000000006</v>
      </c>
      <c r="AC59" s="98">
        <v>42135</v>
      </c>
      <c r="AD59" s="34">
        <f t="shared" si="15"/>
        <v>-1.7923036373220236E-2</v>
      </c>
      <c r="AE59" s="34">
        <f t="shared" si="26"/>
        <v>-1.8085599333425097E-2</v>
      </c>
      <c r="AF59" s="34">
        <f t="shared" si="16"/>
        <v>-2.7352940458535979E-3</v>
      </c>
      <c r="AG59" s="34">
        <f t="shared" si="17"/>
        <v>-2.7390417983089478E-3</v>
      </c>
      <c r="AK59" s="95">
        <v>42135</v>
      </c>
      <c r="AL59" s="34">
        <f t="shared" si="35"/>
        <v>2.425702811244812E-2</v>
      </c>
      <c r="AM59" s="34">
        <f t="shared" si="24"/>
        <v>2.3967499137140965E-2</v>
      </c>
      <c r="AN59" s="34">
        <f t="shared" si="36"/>
        <v>1.9657185088617579E-2</v>
      </c>
      <c r="AO59" s="34">
        <f t="shared" si="25"/>
        <v>1.9466477753877484E-2</v>
      </c>
      <c r="AS59" s="95">
        <v>42139</v>
      </c>
      <c r="AT59" s="34">
        <f t="shared" si="20"/>
        <v>-6.5441990411223228E-2</v>
      </c>
      <c r="AU59" s="34">
        <f t="shared" si="21"/>
        <v>-6.768157847671416E-2</v>
      </c>
      <c r="AV59" s="34">
        <f t="shared" si="22"/>
        <v>-8.0712695903351062E-3</v>
      </c>
      <c r="AW59" s="34">
        <f t="shared" si="23"/>
        <v>-8.1040186232887116E-3</v>
      </c>
      <c r="BB59" s="98">
        <v>42149</v>
      </c>
      <c r="BC59" s="34">
        <f t="shared" si="42"/>
        <v>-6.8276446800000001E-2</v>
      </c>
      <c r="BD59" s="34">
        <f t="shared" si="43"/>
        <v>-2.8788738649792915E-2</v>
      </c>
      <c r="BE59" s="34"/>
      <c r="BG59" s="95">
        <v>42163</v>
      </c>
      <c r="BH59" s="34">
        <f t="shared" si="38"/>
        <v>1.4770600490106657E-2</v>
      </c>
      <c r="BI59" s="34">
        <f t="shared" si="39"/>
        <v>-2.6420430957857367E-3</v>
      </c>
      <c r="BJ59" s="34"/>
      <c r="BL59" s="95">
        <v>42160</v>
      </c>
      <c r="BM59" s="34">
        <f t="shared" si="40"/>
        <v>-1.2099215027115309E-3</v>
      </c>
      <c r="BN59" s="34">
        <f t="shared" si="41"/>
        <v>-7.4830467481675151E-3</v>
      </c>
      <c r="BX59"/>
      <c r="BY59"/>
      <c r="BZ59"/>
      <c r="CA59"/>
    </row>
    <row r="60" spans="3:79" s="24" customFormat="1" x14ac:dyDescent="0.25">
      <c r="C60" s="95">
        <v>42774</v>
      </c>
      <c r="D60" s="96">
        <v>44.559170856278399</v>
      </c>
      <c r="E60" s="30">
        <v>64835.401353699999</v>
      </c>
      <c r="G60" s="41">
        <f t="shared" si="2"/>
        <v>7</v>
      </c>
      <c r="H60" s="95">
        <v>41818</v>
      </c>
      <c r="I60" s="97" t="str">
        <f t="shared" si="0"/>
        <v/>
      </c>
      <c r="J60" s="30" t="str">
        <f t="shared" si="1"/>
        <v/>
      </c>
      <c r="K60" s="30"/>
      <c r="L60" s="30"/>
      <c r="M60" s="30"/>
      <c r="N60" s="30"/>
      <c r="P60" s="98">
        <v>42142</v>
      </c>
      <c r="Q60" s="97">
        <f t="shared" si="3"/>
        <v>17.615302675182299</v>
      </c>
      <c r="R60" s="30">
        <f t="shared" si="4"/>
        <v>56204.23</v>
      </c>
      <c r="T60" s="95">
        <v>42142</v>
      </c>
      <c r="U60" s="97">
        <f t="shared" si="14"/>
        <v>17.6750622032934</v>
      </c>
      <c r="V60" s="30">
        <f t="shared" si="5"/>
        <v>56654.704000000005</v>
      </c>
      <c r="X60" s="95">
        <v>42146</v>
      </c>
      <c r="Y60" s="97">
        <f t="shared" si="6"/>
        <v>17.21114106180346</v>
      </c>
      <c r="Z60" s="30">
        <f t="shared" si="7"/>
        <v>55218.681999999993</v>
      </c>
      <c r="AC60" s="98">
        <v>42142</v>
      </c>
      <c r="AD60" s="34">
        <f t="shared" si="15"/>
        <v>-5.0338488195088682E-2</v>
      </c>
      <c r="AE60" s="34">
        <f t="shared" si="26"/>
        <v>-5.1649661241926957E-2</v>
      </c>
      <c r="AF60" s="34">
        <f t="shared" si="16"/>
        <v>-1.73587472092116E-2</v>
      </c>
      <c r="AG60" s="34">
        <f t="shared" si="17"/>
        <v>-1.7511176828651179E-2</v>
      </c>
      <c r="AK60" s="95">
        <v>42142</v>
      </c>
      <c r="AL60" s="34">
        <f t="shared" si="35"/>
        <v>-7.1925222446086678E-2</v>
      </c>
      <c r="AM60" s="34">
        <f t="shared" si="24"/>
        <v>-7.4642970181588261E-2</v>
      </c>
      <c r="AN60" s="34">
        <f t="shared" si="36"/>
        <v>-1.0994419888069484E-2</v>
      </c>
      <c r="AO60" s="34">
        <f t="shared" si="25"/>
        <v>-1.1055305199476921E-2</v>
      </c>
      <c r="AS60" s="95">
        <v>42146</v>
      </c>
      <c r="AT60" s="34">
        <f t="shared" si="20"/>
        <v>-3.6427845788230107E-2</v>
      </c>
      <c r="AU60" s="34">
        <f t="shared" si="21"/>
        <v>-3.7107906322135738E-2</v>
      </c>
      <c r="AV60" s="34">
        <f t="shared" si="22"/>
        <v>-2.8751130233862887E-2</v>
      </c>
      <c r="AW60" s="34">
        <f t="shared" si="23"/>
        <v>-2.9172540990905861E-2</v>
      </c>
      <c r="BB60" s="98">
        <v>42156</v>
      </c>
      <c r="BC60" s="34">
        <f t="shared" si="42"/>
        <v>-5.3475680288809446E-2</v>
      </c>
      <c r="BD60" s="34">
        <f t="shared" si="43"/>
        <v>-2.9320788479128439E-2</v>
      </c>
      <c r="BE60" s="34"/>
      <c r="BG60" s="95">
        <v>42170</v>
      </c>
      <c r="BH60" s="34">
        <f t="shared" si="38"/>
        <v>-5.2506227733762421E-2</v>
      </c>
      <c r="BI60" s="34">
        <f t="shared" si="39"/>
        <v>-2.3197154867386465E-4</v>
      </c>
      <c r="BJ60" s="34"/>
      <c r="BL60" s="95">
        <v>42167</v>
      </c>
      <c r="BM60" s="34">
        <f t="shared" si="40"/>
        <v>-3.0109801471371142E-2</v>
      </c>
      <c r="BN60" s="34">
        <f t="shared" si="41"/>
        <v>-2.4990031026330801E-3</v>
      </c>
      <c r="BQ60" s="50"/>
      <c r="BR60" s="50" t="s">
        <v>81</v>
      </c>
      <c r="BS60" s="50" t="s">
        <v>69</v>
      </c>
      <c r="BT60" s="50" t="s">
        <v>82</v>
      </c>
      <c r="BU60" s="50" t="s">
        <v>83</v>
      </c>
      <c r="BV60" s="50" t="s">
        <v>84</v>
      </c>
      <c r="BW60" s="50" t="s">
        <v>85</v>
      </c>
      <c r="BX60"/>
      <c r="BY60"/>
      <c r="BZ60"/>
      <c r="CA60"/>
    </row>
    <row r="61" spans="3:79" s="24" customFormat="1" x14ac:dyDescent="0.25">
      <c r="C61" s="95">
        <v>42773</v>
      </c>
      <c r="D61" s="96">
        <v>44.401019406921598</v>
      </c>
      <c r="E61" s="30">
        <v>64198.8991713</v>
      </c>
      <c r="G61" s="41">
        <f t="shared" si="2"/>
        <v>1</v>
      </c>
      <c r="H61" s="95">
        <v>41819</v>
      </c>
      <c r="I61" s="97" t="str">
        <f t="shared" si="0"/>
        <v/>
      </c>
      <c r="J61" s="30" t="str">
        <f t="shared" si="1"/>
        <v/>
      </c>
      <c r="K61" s="30"/>
      <c r="L61" s="30"/>
      <c r="M61" s="30"/>
      <c r="N61" s="30"/>
      <c r="P61" s="98">
        <v>42149</v>
      </c>
      <c r="Q61" s="97">
        <f t="shared" si="3"/>
        <v>16.452732085645302</v>
      </c>
      <c r="R61" s="30">
        <f t="shared" si="4"/>
        <v>54609.25</v>
      </c>
      <c r="T61" s="95">
        <v>42149</v>
      </c>
      <c r="U61" s="97">
        <f t="shared" si="14"/>
        <v>16.978626943896064</v>
      </c>
      <c r="V61" s="30">
        <f t="shared" si="5"/>
        <v>54899.686000000009</v>
      </c>
      <c r="X61" s="95">
        <v>42153</v>
      </c>
      <c r="Y61" s="97">
        <f t="shared" si="6"/>
        <v>16.1022596861878</v>
      </c>
      <c r="Z61" s="30">
        <f t="shared" si="7"/>
        <v>53842.404000000002</v>
      </c>
      <c r="AC61" s="98">
        <v>42149</v>
      </c>
      <c r="AD61" s="34">
        <f t="shared" si="15"/>
        <v>-6.5997764044946616E-2</v>
      </c>
      <c r="AE61" s="34">
        <f t="shared" si="26"/>
        <v>-6.8276446800000001E-2</v>
      </c>
      <c r="AF61" s="34">
        <f t="shared" si="16"/>
        <v>-2.8378291100153885E-2</v>
      </c>
      <c r="AG61" s="34">
        <f t="shared" si="17"/>
        <v>-2.8788738649792915E-2</v>
      </c>
      <c r="AK61" s="95">
        <v>42149</v>
      </c>
      <c r="AL61" s="34">
        <f t="shared" si="35"/>
        <v>-3.9402139092193367E-2</v>
      </c>
      <c r="AM61" s="34">
        <f t="shared" si="24"/>
        <v>-4.0199416583158905E-2</v>
      </c>
      <c r="AN61" s="34">
        <f t="shared" si="36"/>
        <v>-3.0977445403297832E-2</v>
      </c>
      <c r="AO61" s="34">
        <f t="shared" si="25"/>
        <v>-3.1467391204668994E-2</v>
      </c>
      <c r="AS61" s="95">
        <v>42153</v>
      </c>
      <c r="AT61" s="34">
        <f t="shared" si="20"/>
        <v>-6.442811500026524E-2</v>
      </c>
      <c r="AU61" s="34">
        <f t="shared" si="21"/>
        <v>-6.6597294959057182E-2</v>
      </c>
      <c r="AV61" s="34">
        <f t="shared" si="22"/>
        <v>-2.4924137088241149E-2</v>
      </c>
      <c r="AW61" s="34">
        <f t="shared" si="23"/>
        <v>-2.5240002896559754E-2</v>
      </c>
      <c r="BB61" s="98">
        <v>42163</v>
      </c>
      <c r="BC61" s="34">
        <f t="shared" si="42"/>
        <v>2.1612449742826622E-2</v>
      </c>
      <c r="BD61" s="34">
        <f t="shared" si="43"/>
        <v>-4.1889333967460749E-3</v>
      </c>
      <c r="BE61" s="34"/>
      <c r="BG61" s="95">
        <v>42177</v>
      </c>
      <c r="BH61" s="34">
        <f t="shared" si="38"/>
        <v>-7.5641947060888309E-2</v>
      </c>
      <c r="BI61" s="34">
        <f t="shared" si="39"/>
        <v>7.2297286115192297E-3</v>
      </c>
      <c r="BJ61" s="34"/>
      <c r="BL61" s="95">
        <v>42174</v>
      </c>
      <c r="BM61" s="34">
        <f t="shared" si="40"/>
        <v>-8.8793716412381915E-2</v>
      </c>
      <c r="BN61" s="34">
        <f t="shared" si="41"/>
        <v>5.7541453208782064E-3</v>
      </c>
      <c r="BQ61" s="48" t="s">
        <v>75</v>
      </c>
      <c r="BR61" s="48">
        <v>1.8056180725795012E-3</v>
      </c>
      <c r="BS61" s="48">
        <v>3.9457881974571014E-3</v>
      </c>
      <c r="BT61" s="48">
        <v>0.45760643557683811</v>
      </c>
      <c r="BU61" s="48">
        <v>0.64791547591535492</v>
      </c>
      <c r="BV61" s="48">
        <v>-5.9926232854124063E-3</v>
      </c>
      <c r="BW61" s="48">
        <v>9.6038594305714077E-3</v>
      </c>
      <c r="BX61"/>
      <c r="BY61"/>
      <c r="BZ61"/>
      <c r="CA61"/>
    </row>
    <row r="62" spans="3:79" s="24" customFormat="1" ht="15.75" thickBot="1" x14ac:dyDescent="0.3">
      <c r="C62" s="95">
        <v>42772</v>
      </c>
      <c r="D62" s="96">
        <v>44.885358220576798</v>
      </c>
      <c r="E62" s="30">
        <v>63992.934505700003</v>
      </c>
      <c r="G62" s="41">
        <f t="shared" si="2"/>
        <v>2</v>
      </c>
      <c r="H62" s="95">
        <v>41820</v>
      </c>
      <c r="I62" s="97">
        <f t="shared" si="0"/>
        <v>40.055540035097202</v>
      </c>
      <c r="J62" s="30">
        <f t="shared" si="1"/>
        <v>53168.22</v>
      </c>
      <c r="K62" s="97">
        <f t="shared" ref="K62:L62" si="49">AVERAGE(I56:I59,I62)</f>
        <v>39.622397757737659</v>
      </c>
      <c r="L62" s="30">
        <f t="shared" si="49"/>
        <v>53507.758000000009</v>
      </c>
      <c r="M62" s="30"/>
      <c r="N62" s="30"/>
      <c r="P62" s="98">
        <v>42156</v>
      </c>
      <c r="Q62" s="97">
        <f t="shared" si="3"/>
        <v>15.596021775860301</v>
      </c>
      <c r="R62" s="30">
        <f t="shared" si="4"/>
        <v>53031.31</v>
      </c>
      <c r="T62" s="95">
        <v>42156</v>
      </c>
      <c r="U62" s="97">
        <f t="shared" si="14"/>
        <v>15.930917624230801</v>
      </c>
      <c r="V62" s="30">
        <f t="shared" si="5"/>
        <v>53526.815999999992</v>
      </c>
      <c r="X62" s="95">
        <v>42160</v>
      </c>
      <c r="Y62" s="97">
        <f t="shared" si="6"/>
        <v>16.082788997329075</v>
      </c>
      <c r="Z62" s="30">
        <f t="shared" si="7"/>
        <v>53441.002499999995</v>
      </c>
      <c r="AC62" s="98">
        <v>42156</v>
      </c>
      <c r="AD62" s="34">
        <f t="shared" si="15"/>
        <v>-5.2071005917154856E-2</v>
      </c>
      <c r="AE62" s="34">
        <f t="shared" si="26"/>
        <v>-5.3475680288809446E-2</v>
      </c>
      <c r="AF62" s="34">
        <f t="shared" si="16"/>
        <v>-2.8895104767049595E-2</v>
      </c>
      <c r="AG62" s="34">
        <f t="shared" si="17"/>
        <v>-2.9320788479128439E-2</v>
      </c>
      <c r="AK62" s="95">
        <v>42156</v>
      </c>
      <c r="AL62" s="34">
        <f t="shared" si="35"/>
        <v>-6.1707541082520856E-2</v>
      </c>
      <c r="AM62" s="34">
        <f t="shared" si="24"/>
        <v>-6.3693588681576666E-2</v>
      </c>
      <c r="AN62" s="34">
        <f t="shared" si="36"/>
        <v>-2.5006882553026188E-2</v>
      </c>
      <c r="AO62" s="34">
        <f t="shared" si="25"/>
        <v>-2.5324867037949745E-2</v>
      </c>
      <c r="AS62" s="95">
        <v>42160</v>
      </c>
      <c r="AT62" s="34">
        <f t="shared" si="20"/>
        <v>-1.2091898428036041E-3</v>
      </c>
      <c r="AU62" s="34">
        <f t="shared" si="21"/>
        <v>-1.2099215027115309E-3</v>
      </c>
      <c r="AV62" s="34">
        <f t="shared" si="22"/>
        <v>-7.4551184601640008E-3</v>
      </c>
      <c r="AW62" s="34">
        <f t="shared" si="23"/>
        <v>-7.4830467481675151E-3</v>
      </c>
      <c r="BB62" s="98">
        <v>42170</v>
      </c>
      <c r="BC62" s="34">
        <f t="shared" si="42"/>
        <v>-8.6733745737671022E-2</v>
      </c>
      <c r="BD62" s="34">
        <f t="shared" si="43"/>
        <v>6.1898978123093732E-3</v>
      </c>
      <c r="BE62" s="34"/>
      <c r="BG62" s="95">
        <v>42184</v>
      </c>
      <c r="BH62" s="34">
        <f t="shared" si="38"/>
        <v>-4.436465293085446E-2</v>
      </c>
      <c r="BI62" s="34">
        <f t="shared" si="39"/>
        <v>-3.6545543955532069E-3</v>
      </c>
      <c r="BJ62" s="34"/>
      <c r="BL62" s="95">
        <v>42181</v>
      </c>
      <c r="BM62" s="34">
        <f t="shared" si="40"/>
        <v>-3.4682349728548771E-2</v>
      </c>
      <c r="BN62" s="34">
        <f t="shared" si="41"/>
        <v>2.2172074054954177E-3</v>
      </c>
      <c r="BQ62" s="49" t="s">
        <v>86</v>
      </c>
      <c r="BR62" s="100">
        <v>1.036089865482817</v>
      </c>
      <c r="BS62" s="49">
        <v>0.1552003327811409</v>
      </c>
      <c r="BT62" s="49">
        <v>6.6758224477771035</v>
      </c>
      <c r="BU62" s="101">
        <v>4.7834665422630447E-10</v>
      </c>
      <c r="BV62" s="100">
        <v>0.72936036219929501</v>
      </c>
      <c r="BW62" s="100">
        <v>1.342819368766339</v>
      </c>
      <c r="BX62"/>
      <c r="BY62"/>
      <c r="BZ62"/>
      <c r="CA62"/>
    </row>
    <row r="63" spans="3:79" s="24" customFormat="1" x14ac:dyDescent="0.25">
      <c r="C63" s="95">
        <v>42769</v>
      </c>
      <c r="D63" s="96">
        <v>44.816166961483198</v>
      </c>
      <c r="E63" s="30">
        <v>64953.932355700003</v>
      </c>
      <c r="G63" s="41">
        <f t="shared" si="2"/>
        <v>3</v>
      </c>
      <c r="H63" s="95">
        <v>41821</v>
      </c>
      <c r="I63" s="97">
        <f t="shared" si="0"/>
        <v>40.104991319091098</v>
      </c>
      <c r="J63" s="30">
        <f t="shared" si="1"/>
        <v>53171.49</v>
      </c>
      <c r="K63" s="30"/>
      <c r="L63" s="30"/>
      <c r="M63" s="30"/>
      <c r="N63" s="30"/>
      <c r="P63" s="98">
        <v>42163</v>
      </c>
      <c r="Q63" s="97">
        <f t="shared" si="3"/>
        <v>15.936758830888399</v>
      </c>
      <c r="R63" s="30">
        <f t="shared" si="4"/>
        <v>52809.63</v>
      </c>
      <c r="T63" s="95">
        <v>42163</v>
      </c>
      <c r="U63" s="97">
        <f t="shared" si="14"/>
        <v>16.1679732610861</v>
      </c>
      <c r="V63" s="30">
        <f t="shared" si="5"/>
        <v>53385.582500000004</v>
      </c>
      <c r="X63" s="95">
        <v>42167</v>
      </c>
      <c r="Y63" s="97">
        <f t="shared" si="6"/>
        <v>15.605757120289642</v>
      </c>
      <c r="Z63" s="30">
        <f t="shared" si="7"/>
        <v>53307.619999999995</v>
      </c>
      <c r="AC63" s="98">
        <v>42163</v>
      </c>
      <c r="AD63" s="34">
        <f t="shared" si="15"/>
        <v>2.1847690387012397E-2</v>
      </c>
      <c r="AE63" s="34">
        <f t="shared" si="26"/>
        <v>2.1612449742826622E-2</v>
      </c>
      <c r="AF63" s="34">
        <f t="shared" si="16"/>
        <v>-4.180172053075859E-3</v>
      </c>
      <c r="AG63" s="34">
        <f t="shared" si="17"/>
        <v>-4.1889333967460749E-3</v>
      </c>
      <c r="AK63" s="95">
        <v>42163</v>
      </c>
      <c r="AL63" s="34">
        <f t="shared" si="35"/>
        <v>1.4880224883891069E-2</v>
      </c>
      <c r="AM63" s="34">
        <f t="shared" si="24"/>
        <v>1.4770600490106657E-2</v>
      </c>
      <c r="AN63" s="34">
        <f t="shared" si="36"/>
        <v>-2.6385559716458618E-3</v>
      </c>
      <c r="AO63" s="34">
        <f t="shared" si="25"/>
        <v>-2.6420430957857367E-3</v>
      </c>
      <c r="AS63" s="95">
        <v>42167</v>
      </c>
      <c r="AT63" s="34">
        <f t="shared" si="20"/>
        <v>-2.966101694915324E-2</v>
      </c>
      <c r="AU63" s="34">
        <f t="shared" si="21"/>
        <v>-3.0109801471371142E-2</v>
      </c>
      <c r="AV63" s="34">
        <f t="shared" si="22"/>
        <v>-2.4958831938080017E-3</v>
      </c>
      <c r="AW63" s="34">
        <f t="shared" si="23"/>
        <v>-2.4990031026330801E-3</v>
      </c>
      <c r="BB63" s="98">
        <v>42177</v>
      </c>
      <c r="BC63" s="34">
        <f t="shared" si="42"/>
        <v>-1.9509532344640302E-2</v>
      </c>
      <c r="BD63" s="34">
        <f t="shared" si="43"/>
        <v>1.3572766425503681E-2</v>
      </c>
      <c r="BE63" s="34"/>
      <c r="BG63" s="95">
        <v>42191</v>
      </c>
      <c r="BH63" s="34">
        <f t="shared" si="38"/>
        <v>-1.7467062633271139E-2</v>
      </c>
      <c r="BI63" s="34">
        <f t="shared" si="39"/>
        <v>-1.5838349779976967E-2</v>
      </c>
      <c r="BJ63" s="34"/>
      <c r="BL63" s="95">
        <v>42188</v>
      </c>
      <c r="BM63" s="34">
        <f t="shared" si="40"/>
        <v>-2.8493587739968788E-2</v>
      </c>
      <c r="BN63" s="34">
        <f t="shared" si="41"/>
        <v>-1.5729722224632106E-2</v>
      </c>
      <c r="BQ63"/>
      <c r="BR63"/>
      <c r="BS63"/>
      <c r="BT63"/>
      <c r="BU63"/>
      <c r="BV63"/>
      <c r="BW63"/>
      <c r="BX63"/>
      <c r="BY63"/>
      <c r="BZ63"/>
      <c r="CA63"/>
    </row>
    <row r="64" spans="3:79" s="24" customFormat="1" x14ac:dyDescent="0.25">
      <c r="C64" s="95">
        <v>42768</v>
      </c>
      <c r="D64" s="96">
        <v>44.460326200430401</v>
      </c>
      <c r="E64" s="30">
        <v>64578.216265199997</v>
      </c>
      <c r="G64" s="41">
        <f t="shared" si="2"/>
        <v>4</v>
      </c>
      <c r="H64" s="95">
        <v>41822</v>
      </c>
      <c r="I64" s="97">
        <f t="shared" si="0"/>
        <v>39.115965639212199</v>
      </c>
      <c r="J64" s="30">
        <f t="shared" si="1"/>
        <v>53028.78</v>
      </c>
      <c r="K64" s="30"/>
      <c r="L64" s="30"/>
      <c r="M64" s="30"/>
      <c r="N64" s="30"/>
      <c r="P64" s="98">
        <v>42170</v>
      </c>
      <c r="Q64" s="97">
        <f t="shared" si="3"/>
        <v>14.612751988493301</v>
      </c>
      <c r="R64" s="30">
        <f t="shared" si="4"/>
        <v>53137.53</v>
      </c>
      <c r="T64" s="95">
        <v>42170</v>
      </c>
      <c r="U64" s="97">
        <f t="shared" si="14"/>
        <v>15.34095575181062</v>
      </c>
      <c r="V64" s="30">
        <f t="shared" si="5"/>
        <v>53373.2</v>
      </c>
      <c r="X64" s="95">
        <v>42174</v>
      </c>
      <c r="Y64" s="97">
        <f t="shared" si="6"/>
        <v>14.279803209008639</v>
      </c>
      <c r="Z64" s="30">
        <f t="shared" si="7"/>
        <v>53615.243999999992</v>
      </c>
      <c r="AC64" s="98">
        <v>42170</v>
      </c>
      <c r="AD64" s="34">
        <f t="shared" si="15"/>
        <v>-8.3078802687841846E-2</v>
      </c>
      <c r="AE64" s="34">
        <f t="shared" si="26"/>
        <v>-8.6733745737671022E-2</v>
      </c>
      <c r="AF64" s="34">
        <f t="shared" si="16"/>
        <v>6.209094818501848E-3</v>
      </c>
      <c r="AG64" s="34">
        <f t="shared" si="17"/>
        <v>6.1898978123093732E-3</v>
      </c>
      <c r="AK64" s="95">
        <v>42170</v>
      </c>
      <c r="AL64" s="34">
        <f t="shared" si="35"/>
        <v>-5.1151588137889115E-2</v>
      </c>
      <c r="AM64" s="34">
        <f t="shared" si="24"/>
        <v>-5.2506227733762421E-2</v>
      </c>
      <c r="AN64" s="34">
        <f t="shared" si="36"/>
        <v>-2.3194464535447601E-4</v>
      </c>
      <c r="AO64" s="34">
        <f t="shared" si="25"/>
        <v>-2.3197154867386465E-4</v>
      </c>
      <c r="AS64" s="95">
        <v>42174</v>
      </c>
      <c r="AT64" s="34">
        <f t="shared" si="20"/>
        <v>-8.4965689332501482E-2</v>
      </c>
      <c r="AU64" s="34">
        <f t="shared" si="21"/>
        <v>-8.8793716412381915E-2</v>
      </c>
      <c r="AV64" s="34">
        <f t="shared" si="22"/>
        <v>5.7707322142688255E-3</v>
      </c>
      <c r="AW64" s="34">
        <f t="shared" si="23"/>
        <v>5.7541453208782064E-3</v>
      </c>
      <c r="BB64" s="98">
        <v>42184</v>
      </c>
      <c r="BC64" s="34">
        <f t="shared" si="42"/>
        <v>-6.7441280795533243E-2</v>
      </c>
      <c r="BD64" s="34">
        <f t="shared" si="43"/>
        <v>-1.5896233859548463E-2</v>
      </c>
      <c r="BE64" s="34"/>
      <c r="BG64" s="95">
        <v>42198</v>
      </c>
      <c r="BH64" s="34">
        <f t="shared" si="38"/>
        <v>2.078867220187253E-2</v>
      </c>
      <c r="BI64" s="34">
        <f t="shared" si="39"/>
        <v>-5.0153752752767249E-3</v>
      </c>
      <c r="BJ64" s="34"/>
      <c r="BL64" s="95">
        <v>42195</v>
      </c>
      <c r="BM64" s="34">
        <f t="shared" si="40"/>
        <v>1.4240889610604402E-2</v>
      </c>
      <c r="BN64" s="34">
        <f t="shared" si="41"/>
        <v>-1.2924581283160538E-2</v>
      </c>
      <c r="BQ64"/>
      <c r="BR64"/>
      <c r="BS64"/>
      <c r="BT64"/>
      <c r="BU64"/>
      <c r="BV64"/>
      <c r="BW64"/>
      <c r="BX64"/>
      <c r="BY64"/>
      <c r="BZ64"/>
      <c r="CA64"/>
    </row>
    <row r="65" spans="3:77" s="24" customFormat="1" x14ac:dyDescent="0.25">
      <c r="C65" s="95">
        <v>42767</v>
      </c>
      <c r="D65" s="96">
        <v>44.153907767301597</v>
      </c>
      <c r="E65" s="30">
        <v>64836.125890000003</v>
      </c>
      <c r="G65" s="41">
        <f t="shared" si="2"/>
        <v>5</v>
      </c>
      <c r="H65" s="95">
        <v>41823</v>
      </c>
      <c r="I65" s="97">
        <f t="shared" si="0"/>
        <v>38.710465110461797</v>
      </c>
      <c r="J65" s="30">
        <f t="shared" si="1"/>
        <v>53874.58</v>
      </c>
      <c r="K65" s="30"/>
      <c r="L65" s="30"/>
      <c r="M65" s="30"/>
      <c r="N65" s="30"/>
      <c r="P65" s="98">
        <v>42177</v>
      </c>
      <c r="Q65" s="97">
        <f t="shared" si="3"/>
        <v>14.3304270000414</v>
      </c>
      <c r="R65" s="30">
        <f t="shared" si="4"/>
        <v>53863.67</v>
      </c>
      <c r="T65" s="95">
        <v>42177</v>
      </c>
      <c r="U65" s="97">
        <f t="shared" si="14"/>
        <v>14.223338211318261</v>
      </c>
      <c r="V65" s="30">
        <f t="shared" si="5"/>
        <v>53760.471999999994</v>
      </c>
      <c r="X65" s="95">
        <v>42181</v>
      </c>
      <c r="Y65" s="97">
        <f t="shared" si="6"/>
        <v>13.79303598753982</v>
      </c>
      <c r="Z65" s="30">
        <f t="shared" si="7"/>
        <v>53734.252</v>
      </c>
      <c r="AC65" s="98">
        <v>42177</v>
      </c>
      <c r="AD65" s="34">
        <f t="shared" si="15"/>
        <v>-1.9320453031312357E-2</v>
      </c>
      <c r="AE65" s="34">
        <f t="shared" si="26"/>
        <v>-1.9509532344640302E-2</v>
      </c>
      <c r="AF65" s="34">
        <f t="shared" si="16"/>
        <v>1.3665294566759023E-2</v>
      </c>
      <c r="AG65" s="34">
        <f t="shared" si="17"/>
        <v>1.3572766425503681E-2</v>
      </c>
      <c r="AK65" s="95">
        <v>42177</v>
      </c>
      <c r="AL65" s="34">
        <f t="shared" si="35"/>
        <v>-7.2851884756948926E-2</v>
      </c>
      <c r="AM65" s="34">
        <f t="shared" si="24"/>
        <v>-7.5641947060888309E-2</v>
      </c>
      <c r="AN65" s="34">
        <f t="shared" si="36"/>
        <v>7.2559261951690157E-3</v>
      </c>
      <c r="AO65" s="34">
        <f t="shared" si="25"/>
        <v>7.2297286115192297E-3</v>
      </c>
      <c r="AS65" s="95">
        <v>42181</v>
      </c>
      <c r="AT65" s="34">
        <f t="shared" si="20"/>
        <v>-3.4087810199074364E-2</v>
      </c>
      <c r="AU65" s="34">
        <f t="shared" si="21"/>
        <v>-3.4682349728548771E-2</v>
      </c>
      <c r="AV65" s="34">
        <f t="shared" si="22"/>
        <v>2.219667227477462E-3</v>
      </c>
      <c r="AW65" s="34">
        <f t="shared" si="23"/>
        <v>2.2172074054954177E-3</v>
      </c>
      <c r="BB65" s="98">
        <v>42191</v>
      </c>
      <c r="BC65" s="34">
        <f t="shared" si="42"/>
        <v>-1.316771037464992E-2</v>
      </c>
      <c r="BD65" s="34">
        <f t="shared" si="43"/>
        <v>-1.6447889986847573E-2</v>
      </c>
      <c r="BE65" s="34"/>
      <c r="BG65" s="95">
        <v>42205</v>
      </c>
      <c r="BH65" s="34">
        <f t="shared" si="38"/>
        <v>-2.1774446840562432E-3</v>
      </c>
      <c r="BI65" s="34">
        <f t="shared" si="39"/>
        <v>3.2677691601768126E-3</v>
      </c>
      <c r="BJ65" s="34"/>
      <c r="BL65" s="95">
        <v>42202</v>
      </c>
      <c r="BM65" s="34">
        <f t="shared" si="40"/>
        <v>1.1425441510436481E-2</v>
      </c>
      <c r="BN65" s="34">
        <f t="shared" si="41"/>
        <v>1.3658852332003514E-2</v>
      </c>
      <c r="BQ65"/>
      <c r="BR65"/>
      <c r="BS65"/>
      <c r="BT65"/>
      <c r="BU65"/>
      <c r="BV65"/>
      <c r="BW65"/>
      <c r="BX65"/>
      <c r="BY65"/>
    </row>
    <row r="66" spans="3:77" s="24" customFormat="1" ht="12.75" x14ac:dyDescent="0.2">
      <c r="C66" s="95">
        <v>42766</v>
      </c>
      <c r="D66" s="96">
        <v>42.661353463996797</v>
      </c>
      <c r="E66" s="30">
        <v>64670.781329099998</v>
      </c>
      <c r="G66" s="41">
        <f t="shared" si="2"/>
        <v>6</v>
      </c>
      <c r="H66" s="95">
        <v>41824</v>
      </c>
      <c r="I66" s="97">
        <f t="shared" si="0"/>
        <v>39.4621246271698</v>
      </c>
      <c r="J66" s="30">
        <f t="shared" si="1"/>
        <v>54055.9</v>
      </c>
      <c r="K66" s="30"/>
      <c r="L66" s="30"/>
      <c r="M66" s="97">
        <f t="shared" ref="M66:N66" si="50">AVERAGE(I62:I66)</f>
        <v>39.489817346206415</v>
      </c>
      <c r="N66" s="30">
        <f t="shared" si="50"/>
        <v>53459.794000000009</v>
      </c>
      <c r="P66" s="98">
        <v>42184</v>
      </c>
      <c r="Q66" s="97">
        <f t="shared" si="3"/>
        <v>13.395833934821299</v>
      </c>
      <c r="R66" s="30">
        <f t="shared" si="4"/>
        <v>53014.21</v>
      </c>
      <c r="T66" s="95">
        <v>42184</v>
      </c>
      <c r="U66" s="97">
        <f t="shared" si="14"/>
        <v>13.606117374495801</v>
      </c>
      <c r="V66" s="30">
        <f t="shared" si="5"/>
        <v>53564.36</v>
      </c>
      <c r="X66" s="95">
        <v>42188</v>
      </c>
      <c r="Y66" s="97">
        <f t="shared" si="6"/>
        <v>13.40556927925066</v>
      </c>
      <c r="Z66" s="30">
        <f t="shared" si="7"/>
        <v>52895.64</v>
      </c>
      <c r="AC66" s="98">
        <v>42184</v>
      </c>
      <c r="AD66" s="34">
        <f t="shared" si="15"/>
        <v>-6.5217391304348449E-2</v>
      </c>
      <c r="AE66" s="34">
        <f t="shared" si="26"/>
        <v>-6.7441280795533243E-2</v>
      </c>
      <c r="AF66" s="34">
        <f t="shared" si="16"/>
        <v>-1.5770555552564458E-2</v>
      </c>
      <c r="AG66" s="34">
        <f t="shared" si="17"/>
        <v>-1.5896233859548463E-2</v>
      </c>
      <c r="AK66" s="95">
        <v>42184</v>
      </c>
      <c r="AL66" s="34">
        <f t="shared" si="35"/>
        <v>-4.3394934976045518E-2</v>
      </c>
      <c r="AM66" s="34">
        <f t="shared" si="24"/>
        <v>-4.436465293085446E-2</v>
      </c>
      <c r="AN66" s="34">
        <f t="shared" si="36"/>
        <v>-3.6478846391079234E-3</v>
      </c>
      <c r="AO66" s="34">
        <f t="shared" si="25"/>
        <v>-3.6545543955532069E-3</v>
      </c>
      <c r="AS66" s="95">
        <v>42188</v>
      </c>
      <c r="AT66" s="34">
        <f t="shared" si="20"/>
        <v>-2.809147374364751E-2</v>
      </c>
      <c r="AU66" s="34">
        <f t="shared" si="21"/>
        <v>-2.8493587739968788E-2</v>
      </c>
      <c r="AV66" s="34">
        <f t="shared" si="22"/>
        <v>-1.5606656253445261E-2</v>
      </c>
      <c r="AW66" s="34">
        <f t="shared" si="23"/>
        <v>-1.5729722224632106E-2</v>
      </c>
      <c r="BB66" s="98">
        <v>42198</v>
      </c>
      <c r="BC66" s="34">
        <f t="shared" si="42"/>
        <v>1.6070470032611067E-2</v>
      </c>
      <c r="BD66" s="34">
        <f t="shared" si="43"/>
        <v>1.8431426871866649E-2</v>
      </c>
      <c r="BE66" s="34"/>
      <c r="BG66" s="95">
        <v>42212</v>
      </c>
      <c r="BH66" s="34">
        <f t="shared" si="38"/>
        <v>-6.4500404844755846E-2</v>
      </c>
      <c r="BI66" s="34">
        <f t="shared" si="39"/>
        <v>-5.0562959016505531E-2</v>
      </c>
      <c r="BJ66" s="34"/>
      <c r="BL66" s="95">
        <v>42209</v>
      </c>
      <c r="BM66" s="34">
        <f t="shared" si="40"/>
        <v>-7.0217128106415158E-2</v>
      </c>
      <c r="BN66" s="34">
        <f t="shared" si="41"/>
        <v>-4.4935284809880564E-2</v>
      </c>
    </row>
    <row r="67" spans="3:77" s="24" customFormat="1" ht="12.75" x14ac:dyDescent="0.2">
      <c r="C67" s="95">
        <v>42765</v>
      </c>
      <c r="D67" s="96">
        <v>40.476886569755997</v>
      </c>
      <c r="E67" s="30">
        <v>64301.7309111</v>
      </c>
      <c r="G67" s="41">
        <f t="shared" si="2"/>
        <v>7</v>
      </c>
      <c r="H67" s="95">
        <v>41825</v>
      </c>
      <c r="I67" s="97" t="str">
        <f t="shared" si="0"/>
        <v/>
      </c>
      <c r="J67" s="30" t="str">
        <f t="shared" si="1"/>
        <v/>
      </c>
      <c r="K67" s="30"/>
      <c r="L67" s="30"/>
      <c r="M67" s="30"/>
      <c r="N67" s="30"/>
      <c r="P67" s="98">
        <v>42191</v>
      </c>
      <c r="Q67" s="97">
        <f t="shared" si="3"/>
        <v>13.2205977350925</v>
      </c>
      <c r="R67" s="30">
        <f t="shared" si="4"/>
        <v>52149.37</v>
      </c>
      <c r="T67" s="95">
        <v>42191</v>
      </c>
      <c r="U67" s="97">
        <f t="shared" si="14"/>
        <v>13.370522039304898</v>
      </c>
      <c r="V67" s="30">
        <f t="shared" si="5"/>
        <v>52722.671999999999</v>
      </c>
      <c r="X67" s="95">
        <v>42195</v>
      </c>
      <c r="Y67" s="97">
        <f t="shared" si="6"/>
        <v>13.597842331730851</v>
      </c>
      <c r="Z67" s="30">
        <f t="shared" si="7"/>
        <v>52216.385000000002</v>
      </c>
      <c r="AC67" s="98">
        <v>42191</v>
      </c>
      <c r="AD67" s="34">
        <f t="shared" si="15"/>
        <v>-1.3081395348839564E-2</v>
      </c>
      <c r="AE67" s="34">
        <f t="shared" si="26"/>
        <v>-1.316771037464992E-2</v>
      </c>
      <c r="AF67" s="34">
        <f t="shared" si="16"/>
        <v>-1.6313362021239119E-2</v>
      </c>
      <c r="AG67" s="34">
        <f t="shared" si="17"/>
        <v>-1.6447889986847573E-2</v>
      </c>
      <c r="AK67" s="95">
        <v>42191</v>
      </c>
      <c r="AL67" s="34">
        <f t="shared" si="35"/>
        <v>-1.7315397824842926E-2</v>
      </c>
      <c r="AM67" s="34">
        <f t="shared" si="24"/>
        <v>-1.7467062633271139E-2</v>
      </c>
      <c r="AN67" s="34">
        <f t="shared" si="36"/>
        <v>-1.5713582688190453E-2</v>
      </c>
      <c r="AO67" s="34">
        <f t="shared" si="25"/>
        <v>-1.5838349779976967E-2</v>
      </c>
      <c r="AS67" s="95">
        <v>42195</v>
      </c>
      <c r="AT67" s="34">
        <f t="shared" si="20"/>
        <v>1.4342774146696824E-2</v>
      </c>
      <c r="AU67" s="34">
        <f t="shared" si="21"/>
        <v>1.4240889610604402E-2</v>
      </c>
      <c r="AV67" s="34">
        <f t="shared" si="22"/>
        <v>-1.2841417553507206E-2</v>
      </c>
      <c r="AW67" s="34">
        <f t="shared" si="23"/>
        <v>-1.2924581283160538E-2</v>
      </c>
      <c r="BB67" s="98">
        <v>42205</v>
      </c>
      <c r="BC67" s="34">
        <f t="shared" si="42"/>
        <v>-5.0530808647218803E-2</v>
      </c>
      <c r="BD67" s="34">
        <f t="shared" si="43"/>
        <v>-2.9020498633020999E-2</v>
      </c>
      <c r="BE67" s="34"/>
      <c r="BG67" s="95">
        <v>42219</v>
      </c>
      <c r="BH67" s="34">
        <f t="shared" si="38"/>
        <v>-5.9358081634461879E-2</v>
      </c>
      <c r="BI67" s="34">
        <f t="shared" si="39"/>
        <v>2.2714148051992829E-3</v>
      </c>
      <c r="BJ67" s="34"/>
      <c r="BL67" s="95">
        <v>42216</v>
      </c>
      <c r="BM67" s="34">
        <f t="shared" si="40"/>
        <v>-4.8699052147134707E-2</v>
      </c>
      <c r="BN67" s="34">
        <f t="shared" si="41"/>
        <v>-1.4722488394826656E-2</v>
      </c>
    </row>
    <row r="68" spans="3:77" s="24" customFormat="1" ht="12.75" x14ac:dyDescent="0.2">
      <c r="C68" s="95">
        <v>42762</v>
      </c>
      <c r="D68" s="96">
        <v>41.494986524990402</v>
      </c>
      <c r="E68" s="30">
        <v>66033.987148300002</v>
      </c>
      <c r="G68" s="41">
        <f t="shared" si="2"/>
        <v>1</v>
      </c>
      <c r="H68" s="95">
        <v>41826</v>
      </c>
      <c r="I68" s="97" t="str">
        <f t="shared" si="0"/>
        <v/>
      </c>
      <c r="J68" s="30" t="str">
        <f t="shared" si="1"/>
        <v/>
      </c>
      <c r="K68" s="30"/>
      <c r="L68" s="30"/>
      <c r="M68" s="30"/>
      <c r="N68" s="30"/>
      <c r="P68" s="98">
        <v>42198</v>
      </c>
      <c r="Q68" s="97">
        <f t="shared" si="3"/>
        <v>13.4347753125388</v>
      </c>
      <c r="R68" s="30">
        <f t="shared" si="4"/>
        <v>53119.47</v>
      </c>
      <c r="T68" s="95">
        <v>42198</v>
      </c>
      <c r="U68" s="97">
        <f t="shared" si="14"/>
        <v>13.651386726092426</v>
      </c>
      <c r="V68" s="30">
        <f t="shared" si="5"/>
        <v>52458.909999999996</v>
      </c>
      <c r="X68" s="95">
        <v>42202</v>
      </c>
      <c r="Y68" s="97">
        <f t="shared" si="6"/>
        <v>13.754094609822321</v>
      </c>
      <c r="Z68" s="30">
        <f t="shared" si="7"/>
        <v>52934.493999999992</v>
      </c>
      <c r="AC68" s="98">
        <v>42198</v>
      </c>
      <c r="AD68" s="34">
        <f t="shared" si="15"/>
        <v>1.6200294550812178E-2</v>
      </c>
      <c r="AE68" s="34">
        <f t="shared" si="26"/>
        <v>1.6070470032611067E-2</v>
      </c>
      <c r="AF68" s="34">
        <f t="shared" si="16"/>
        <v>1.8602334026278644E-2</v>
      </c>
      <c r="AG68" s="34">
        <f t="shared" si="17"/>
        <v>1.8431426871866649E-2</v>
      </c>
      <c r="AK68" s="95">
        <v>42198</v>
      </c>
      <c r="AL68" s="34">
        <f t="shared" si="35"/>
        <v>2.10062618319522E-2</v>
      </c>
      <c r="AM68" s="34">
        <f t="shared" si="24"/>
        <v>2.078867220187253E-2</v>
      </c>
      <c r="AN68" s="34">
        <f t="shared" si="36"/>
        <v>-5.0028192804796312E-3</v>
      </c>
      <c r="AO68" s="34">
        <f t="shared" si="25"/>
        <v>-5.0153752752767249E-3</v>
      </c>
      <c r="AS68" s="95">
        <v>42202</v>
      </c>
      <c r="AT68" s="34">
        <f t="shared" si="20"/>
        <v>1.149096115983439E-2</v>
      </c>
      <c r="AU68" s="34">
        <f t="shared" si="21"/>
        <v>1.1425441510436481E-2</v>
      </c>
      <c r="AV68" s="34">
        <f t="shared" si="22"/>
        <v>1.3752560618663923E-2</v>
      </c>
      <c r="AW68" s="34">
        <f t="shared" si="23"/>
        <v>1.3658852332003514E-2</v>
      </c>
      <c r="BB68" s="98">
        <v>42212</v>
      </c>
      <c r="BC68" s="34">
        <f t="shared" si="42"/>
        <v>-2.0016064706463724E-2</v>
      </c>
      <c r="BD68" s="34">
        <f t="shared" si="43"/>
        <v>-5.7114415423897842E-2</v>
      </c>
      <c r="BE68" s="34"/>
      <c r="BG68" s="95">
        <v>42226</v>
      </c>
      <c r="BH68" s="34">
        <f t="shared" si="38"/>
        <v>-0.12806872446685816</v>
      </c>
      <c r="BI68" s="34">
        <f t="shared" si="39"/>
        <v>-9.8573625539955557E-3</v>
      </c>
      <c r="BJ68" s="34"/>
      <c r="BL68" s="95">
        <v>42223</v>
      </c>
      <c r="BM68" s="34">
        <f t="shared" si="40"/>
        <v>-0.11190113331582088</v>
      </c>
      <c r="BN68" s="34">
        <f t="shared" si="41"/>
        <v>-1.0915006035440867E-3</v>
      </c>
    </row>
    <row r="69" spans="3:77" s="24" customFormat="1" ht="12.75" x14ac:dyDescent="0.2">
      <c r="C69" s="95">
        <v>42761</v>
      </c>
      <c r="D69" s="96">
        <v>40.971109848996001</v>
      </c>
      <c r="E69" s="30">
        <v>66190.6239719</v>
      </c>
      <c r="G69" s="41">
        <f t="shared" si="2"/>
        <v>2</v>
      </c>
      <c r="H69" s="95">
        <v>41827</v>
      </c>
      <c r="I69" s="97">
        <f t="shared" si="0"/>
        <v>38.572001515278799</v>
      </c>
      <c r="J69" s="30">
        <f t="shared" si="1"/>
        <v>53801.83</v>
      </c>
      <c r="K69" s="97">
        <f t="shared" ref="K69:L69" si="51">AVERAGE(I63:I66,I69)</f>
        <v>39.193109642242739</v>
      </c>
      <c r="L69" s="30">
        <f t="shared" si="51"/>
        <v>53586.515999999989</v>
      </c>
      <c r="M69" s="30"/>
      <c r="N69" s="30"/>
      <c r="P69" s="98">
        <v>42205</v>
      </c>
      <c r="Q69" s="97">
        <f t="shared" si="3"/>
        <v>12.772771891341201</v>
      </c>
      <c r="R69" s="30">
        <f t="shared" si="4"/>
        <v>51600.07</v>
      </c>
      <c r="T69" s="95">
        <v>42205</v>
      </c>
      <c r="U69" s="97">
        <f t="shared" si="14"/>
        <v>13.621693925582798</v>
      </c>
      <c r="V69" s="30">
        <f t="shared" si="5"/>
        <v>52630.614000000001</v>
      </c>
      <c r="X69" s="95">
        <v>42209</v>
      </c>
      <c r="Y69" s="97">
        <f t="shared" si="6"/>
        <v>12.821448613488098</v>
      </c>
      <c r="Z69" s="30">
        <f t="shared" si="7"/>
        <v>50608.517999999996</v>
      </c>
      <c r="AC69" s="98">
        <v>42205</v>
      </c>
      <c r="AD69" s="34">
        <f t="shared" si="15"/>
        <v>-4.9275362318843219E-2</v>
      </c>
      <c r="AE69" s="34">
        <f t="shared" si="26"/>
        <v>-5.0530808647218803E-2</v>
      </c>
      <c r="AF69" s="34">
        <f t="shared" si="16"/>
        <v>-2.8603448038920565E-2</v>
      </c>
      <c r="AG69" s="34">
        <f t="shared" si="17"/>
        <v>-2.9020498633020999E-2</v>
      </c>
      <c r="AK69" s="95">
        <v>42205</v>
      </c>
      <c r="AL69" s="34">
        <f t="shared" si="35"/>
        <v>-2.1750757710844448E-3</v>
      </c>
      <c r="AM69" s="34">
        <f t="shared" si="24"/>
        <v>-2.1774446840562432E-3</v>
      </c>
      <c r="AN69" s="34">
        <f t="shared" si="36"/>
        <v>3.2731141382846829E-3</v>
      </c>
      <c r="AO69" s="34">
        <f t="shared" si="25"/>
        <v>3.2677691601768126E-3</v>
      </c>
      <c r="AS69" s="95">
        <v>42209</v>
      </c>
      <c r="AT69" s="34">
        <f t="shared" si="20"/>
        <v>-6.7808607021518141E-2</v>
      </c>
      <c r="AU69" s="34">
        <f t="shared" si="21"/>
        <v>-7.0217128106415158E-2</v>
      </c>
      <c r="AV69" s="34">
        <f t="shared" si="22"/>
        <v>-4.3940648606180965E-2</v>
      </c>
      <c r="AW69" s="34">
        <f t="shared" si="23"/>
        <v>-4.4935284809880564E-2</v>
      </c>
      <c r="BB69" s="98">
        <v>42219</v>
      </c>
      <c r="BC69" s="34">
        <f t="shared" si="42"/>
        <v>-7.3390440431961204E-2</v>
      </c>
      <c r="BD69" s="34">
        <f t="shared" si="43"/>
        <v>2.8371554724826799E-2</v>
      </c>
      <c r="BE69" s="34"/>
      <c r="BG69" s="95">
        <v>42233</v>
      </c>
      <c r="BH69" s="34">
        <f t="shared" si="38"/>
        <v>-7.5525265359246294E-2</v>
      </c>
      <c r="BI69" s="34">
        <f t="shared" si="39"/>
        <v>-3.3132610381139252E-2</v>
      </c>
      <c r="BJ69" s="34"/>
      <c r="BL69" s="95">
        <v>42230</v>
      </c>
      <c r="BM69" s="34">
        <f t="shared" si="40"/>
        <v>-9.4837125538354203E-2</v>
      </c>
      <c r="BN69" s="34">
        <f t="shared" si="41"/>
        <v>-2.7437779347377286E-2</v>
      </c>
    </row>
    <row r="70" spans="3:77" s="24" customFormat="1" ht="12.75" x14ac:dyDescent="0.2">
      <c r="C70" s="95">
        <v>42759</v>
      </c>
      <c r="D70" s="96">
        <v>40.723998209375999</v>
      </c>
      <c r="E70" s="30">
        <v>65840.090087400007</v>
      </c>
      <c r="G70" s="41">
        <f t="shared" si="2"/>
        <v>3</v>
      </c>
      <c r="H70" s="95">
        <v>41828</v>
      </c>
      <c r="I70" s="97">
        <f t="shared" ref="I70:I133" si="52">IFERROR(VLOOKUP(H70,$C$6:$E$923,2,FALSE),"")</f>
        <v>39.313770775187997</v>
      </c>
      <c r="J70" s="30">
        <f t="shared" ref="J70:J133" si="53">IFERROR(VLOOKUP(H70,$C$6:$E$923,3,FALSE),"")</f>
        <v>53634.69</v>
      </c>
      <c r="K70" s="30"/>
      <c r="L70" s="30"/>
      <c r="M70" s="30"/>
      <c r="N70" s="30"/>
      <c r="P70" s="98">
        <v>42212</v>
      </c>
      <c r="Q70" s="97">
        <f t="shared" si="3"/>
        <v>12.519652936177501</v>
      </c>
      <c r="R70" s="30">
        <f t="shared" si="4"/>
        <v>48735.543683999997</v>
      </c>
      <c r="T70" s="95">
        <v>42212</v>
      </c>
      <c r="U70" s="97">
        <f t="shared" si="14"/>
        <v>12.77082482245536</v>
      </c>
      <c r="V70" s="30">
        <f t="shared" si="5"/>
        <v>50035.612736800002</v>
      </c>
      <c r="X70" s="95">
        <v>42216</v>
      </c>
      <c r="Y70" s="97">
        <f t="shared" si="6"/>
        <v>12.212016052209201</v>
      </c>
      <c r="Z70" s="30">
        <f t="shared" si="7"/>
        <v>49868.892603760003</v>
      </c>
      <c r="AC70" s="98">
        <v>42212</v>
      </c>
      <c r="AD70" s="34">
        <f t="shared" si="15"/>
        <v>-1.9817073170725896E-2</v>
      </c>
      <c r="AE70" s="34">
        <f t="shared" si="26"/>
        <v>-2.0016064706463724E-2</v>
      </c>
      <c r="AF70" s="34">
        <f t="shared" si="16"/>
        <v>-5.5514000581782241E-2</v>
      </c>
      <c r="AG70" s="34">
        <f t="shared" si="17"/>
        <v>-5.7114415423897842E-2</v>
      </c>
      <c r="AK70" s="95">
        <v>42212</v>
      </c>
      <c r="AL70" s="34">
        <f t="shared" si="35"/>
        <v>-6.2464265294452703E-2</v>
      </c>
      <c r="AM70" s="34">
        <f t="shared" si="24"/>
        <v>-6.4500404844755846E-2</v>
      </c>
      <c r="AN70" s="34">
        <f t="shared" si="36"/>
        <v>-4.930592797568345E-2</v>
      </c>
      <c r="AO70" s="34">
        <f t="shared" si="25"/>
        <v>-5.0562959016505531E-2</v>
      </c>
      <c r="AS70" s="95">
        <v>42216</v>
      </c>
      <c r="AT70" s="34">
        <f t="shared" si="20"/>
        <v>-4.7532270311310798E-2</v>
      </c>
      <c r="AU70" s="34">
        <f t="shared" si="21"/>
        <v>-4.8699052147134707E-2</v>
      </c>
      <c r="AV70" s="34">
        <f t="shared" si="22"/>
        <v>-1.4614642464732763E-2</v>
      </c>
      <c r="AW70" s="34">
        <f t="shared" si="23"/>
        <v>-1.4722488394826656E-2</v>
      </c>
      <c r="BB70" s="98">
        <v>42226</v>
      </c>
      <c r="BC70" s="34">
        <f t="shared" si="42"/>
        <v>-0.15345357279309813</v>
      </c>
      <c r="BD70" s="34">
        <f t="shared" si="43"/>
        <v>-1.5781558293517295E-2</v>
      </c>
      <c r="BE70" s="34"/>
      <c r="BG70" s="95">
        <v>42240</v>
      </c>
      <c r="BH70" s="34">
        <f t="shared" si="38"/>
        <v>-5.5524337308736439E-2</v>
      </c>
      <c r="BI70" s="34">
        <f t="shared" si="39"/>
        <v>-4.0144127563362705E-2</v>
      </c>
      <c r="BJ70" s="34"/>
      <c r="BL70" s="95">
        <v>42237</v>
      </c>
      <c r="BM70" s="34">
        <f t="shared" si="40"/>
        <v>-4.520340450378231E-2</v>
      </c>
      <c r="BN70" s="34">
        <f t="shared" si="41"/>
        <v>-3.6587621936548465E-2</v>
      </c>
    </row>
    <row r="71" spans="3:77" s="24" customFormat="1" ht="12.75" x14ac:dyDescent="0.2">
      <c r="C71" s="95">
        <v>42758</v>
      </c>
      <c r="D71" s="96">
        <v>39.745436116480803</v>
      </c>
      <c r="E71" s="30">
        <v>65748.626148900003</v>
      </c>
      <c r="G71" s="41">
        <f t="shared" ref="G71:G134" si="54">WEEKDAY(H71)</f>
        <v>4</v>
      </c>
      <c r="H71" s="95">
        <v>41829</v>
      </c>
      <c r="I71" s="97" t="str">
        <f t="shared" si="52"/>
        <v/>
      </c>
      <c r="J71" s="30" t="str">
        <f t="shared" si="53"/>
        <v/>
      </c>
      <c r="K71" s="30"/>
      <c r="L71" s="30"/>
      <c r="M71" s="30"/>
      <c r="N71" s="30"/>
      <c r="P71" s="98">
        <v>42219</v>
      </c>
      <c r="Q71" s="97">
        <f t="shared" ref="Q71:Q134" si="55">IFERROR(VLOOKUP(P71,$H$6:$J$1128,2,FALSE),"")</f>
        <v>11.633736593104199</v>
      </c>
      <c r="R71" s="30">
        <f t="shared" ref="R71:R134" si="56">IFERROR(VLOOKUP(P71,$H$6:$J$1128,3,FALSE),"")</f>
        <v>50138.048370899996</v>
      </c>
      <c r="T71" s="95">
        <v>42219</v>
      </c>
      <c r="U71" s="97">
        <f t="shared" ref="U71:U134" si="57">IFERROR(VLOOKUP(T71,$H$6:$N$1128,4,FALSE),"")</f>
        <v>12.034832783594542</v>
      </c>
      <c r="V71" s="30">
        <f t="shared" ref="V71:V134" si="58">IFERROR(VLOOKUP(T71,$H$6:$N$1128,5,FALSE),"")</f>
        <v>50149.393541140002</v>
      </c>
      <c r="X71" s="95">
        <v>42223</v>
      </c>
      <c r="Y71" s="97">
        <f t="shared" ref="Y71:Y134" si="59">IFERROR(VLOOKUP(X71,$H$6:$N$1128,6,FALSE),"")</f>
        <v>10.919162311988039</v>
      </c>
      <c r="Z71" s="30">
        <f t="shared" ref="Z71:Z134" si="60">IFERROR(VLOOKUP(X71,$H$6:$N$1128,7,FALSE),"")</f>
        <v>49814.490372819993</v>
      </c>
      <c r="AC71" s="98">
        <v>42219</v>
      </c>
      <c r="AD71" s="34">
        <f t="shared" si="15"/>
        <v>-7.0762052877145432E-2</v>
      </c>
      <c r="AE71" s="34">
        <f t="shared" si="26"/>
        <v>-7.3390440431961204E-2</v>
      </c>
      <c r="AF71" s="34">
        <f t="shared" si="16"/>
        <v>2.8777860692266177E-2</v>
      </c>
      <c r="AG71" s="34">
        <f t="shared" si="17"/>
        <v>2.8371554724826799E-2</v>
      </c>
      <c r="AK71" s="95">
        <v>42219</v>
      </c>
      <c r="AL71" s="34">
        <f t="shared" si="35"/>
        <v>-5.7630736392742521E-2</v>
      </c>
      <c r="AM71" s="34">
        <f t="shared" si="24"/>
        <v>-5.9358081634461879E-2</v>
      </c>
      <c r="AN71" s="34">
        <f t="shared" si="36"/>
        <v>2.2739964220788167E-3</v>
      </c>
      <c r="AO71" s="34">
        <f t="shared" si="25"/>
        <v>2.2714148051992829E-3</v>
      </c>
      <c r="AS71" s="95">
        <v>42223</v>
      </c>
      <c r="AT71" s="34">
        <f t="shared" si="20"/>
        <v>-0.10586734693877831</v>
      </c>
      <c r="AU71" s="34">
        <f t="shared" si="21"/>
        <v>-0.11190113331582088</v>
      </c>
      <c r="AV71" s="34">
        <f t="shared" si="22"/>
        <v>-1.0909051334320186E-3</v>
      </c>
      <c r="AW71" s="34">
        <f t="shared" si="23"/>
        <v>-1.0915006035440867E-3</v>
      </c>
      <c r="BB71" s="98">
        <v>42233</v>
      </c>
      <c r="BC71" s="34">
        <f t="shared" si="42"/>
        <v>-5.8429692494245351E-2</v>
      </c>
      <c r="BD71" s="34">
        <f t="shared" si="43"/>
        <v>-4.4235558878479117E-2</v>
      </c>
      <c r="BE71" s="34"/>
      <c r="BG71" s="95">
        <v>42247</v>
      </c>
      <c r="BH71" s="34">
        <f t="shared" si="38"/>
        <v>-3.9517401055035747E-2</v>
      </c>
      <c r="BI71" s="34">
        <f t="shared" si="39"/>
        <v>5.7615376404857579E-3</v>
      </c>
      <c r="BJ71" s="34"/>
      <c r="BL71" s="95">
        <v>42244</v>
      </c>
      <c r="BM71" s="34">
        <f t="shared" si="40"/>
        <v>-7.9431017698264328E-2</v>
      </c>
      <c r="BN71" s="34">
        <f t="shared" si="41"/>
        <v>-1.6558908598660577E-2</v>
      </c>
    </row>
    <row r="72" spans="3:77" s="24" customFormat="1" ht="12.75" x14ac:dyDescent="0.2">
      <c r="C72" s="95">
        <v>42755</v>
      </c>
      <c r="D72" s="96">
        <v>39.231443906071199</v>
      </c>
      <c r="E72" s="30">
        <v>64521.184011700003</v>
      </c>
      <c r="G72" s="41">
        <f t="shared" si="54"/>
        <v>5</v>
      </c>
      <c r="H72" s="95">
        <v>41830</v>
      </c>
      <c r="I72" s="97">
        <f t="shared" si="52"/>
        <v>39.511575911163803</v>
      </c>
      <c r="J72" s="30">
        <f t="shared" si="53"/>
        <v>54592.75</v>
      </c>
      <c r="K72" s="30"/>
      <c r="L72" s="30"/>
      <c r="M72" s="30"/>
      <c r="N72" s="30"/>
      <c r="P72" s="98">
        <v>42226</v>
      </c>
      <c r="Q72" s="97">
        <f t="shared" si="55"/>
        <v>9.9787280401103402</v>
      </c>
      <c r="R72" s="30">
        <f t="shared" si="56"/>
        <v>49353.002752799999</v>
      </c>
      <c r="T72" s="95">
        <v>42226</v>
      </c>
      <c r="U72" s="97">
        <f t="shared" si="57"/>
        <v>10.588160601389268</v>
      </c>
      <c r="V72" s="30">
        <f t="shared" si="58"/>
        <v>49657.481249199998</v>
      </c>
      <c r="X72" s="95">
        <v>42230</v>
      </c>
      <c r="Y72" s="97">
        <f t="shared" si="59"/>
        <v>9.9312080820364947</v>
      </c>
      <c r="Z72" s="30">
        <f t="shared" si="60"/>
        <v>48466.272017279996</v>
      </c>
      <c r="AC72" s="98">
        <v>42226</v>
      </c>
      <c r="AD72" s="34">
        <f t="shared" ref="AD72:AD135" si="61">Q72/Q71-1</f>
        <v>-0.14225941422593769</v>
      </c>
      <c r="AE72" s="34">
        <f t="shared" si="26"/>
        <v>-0.15345357279309813</v>
      </c>
      <c r="AF72" s="34">
        <f t="shared" ref="AF72:AF135" si="62">R72/R71-1</f>
        <v>-1.5657682012123031E-2</v>
      </c>
      <c r="AG72" s="34">
        <f t="shared" ref="AG72:AG135" si="63">LN(1+AF72)</f>
        <v>-1.5781558293517295E-2</v>
      </c>
      <c r="AK72" s="95">
        <v>42226</v>
      </c>
      <c r="AL72" s="34">
        <f t="shared" ref="AL72:AL135" si="64">U72/U71-1</f>
        <v>-0.12020708623200205</v>
      </c>
      <c r="AM72" s="34">
        <f t="shared" si="24"/>
        <v>-0.12806872446685816</v>
      </c>
      <c r="AN72" s="34">
        <f t="shared" ref="AN72:AN135" si="65">V72/V71-1</f>
        <v>-9.808937999149725E-3</v>
      </c>
      <c r="AO72" s="34">
        <f t="shared" si="25"/>
        <v>-9.8573625539955557E-3</v>
      </c>
      <c r="AS72" s="95">
        <v>42230</v>
      </c>
      <c r="AT72" s="34">
        <f t="shared" ref="AT72:AT135" si="66">Y72/Y71-1</f>
        <v>-9.0478939842013273E-2</v>
      </c>
      <c r="AU72" s="34">
        <f t="shared" ref="AU72:AU135" si="67">LN(1+AT72)</f>
        <v>-9.4837125538354203E-2</v>
      </c>
      <c r="AV72" s="34">
        <f t="shared" ref="AV72:AV135" si="68">Z72/Z71-1</f>
        <v>-2.7064782665640164E-2</v>
      </c>
      <c r="AW72" s="34">
        <f t="shared" ref="AW72:AW135" si="69">LN(1+AV72)</f>
        <v>-2.7437779347377286E-2</v>
      </c>
      <c r="BB72" s="98">
        <v>42240</v>
      </c>
      <c r="BC72" s="34">
        <f t="shared" si="42"/>
        <v>-0.11506932978478748</v>
      </c>
      <c r="BD72" s="34">
        <f t="shared" si="43"/>
        <v>-6.2955433992672102E-2</v>
      </c>
      <c r="BE72" s="34"/>
      <c r="BG72" s="95">
        <v>42254</v>
      </c>
      <c r="BH72" s="34">
        <f t="shared" si="38"/>
        <v>-1.0950505763852323E-2</v>
      </c>
      <c r="BI72" s="34">
        <f t="shared" si="39"/>
        <v>7.6744623525215507E-4</v>
      </c>
      <c r="BJ72" s="34"/>
      <c r="BL72" s="95">
        <v>42251</v>
      </c>
      <c r="BM72" s="34">
        <f t="shared" si="40"/>
        <v>1.5300251917142545E-2</v>
      </c>
      <c r="BN72" s="34">
        <f t="shared" si="41"/>
        <v>1.1430171037647667E-2</v>
      </c>
    </row>
    <row r="73" spans="3:77" s="24" customFormat="1" ht="12.75" x14ac:dyDescent="0.2">
      <c r="C73" s="95">
        <v>42754</v>
      </c>
      <c r="D73" s="96">
        <v>38.994216732036001</v>
      </c>
      <c r="E73" s="30">
        <v>63950.864341400003</v>
      </c>
      <c r="G73" s="41">
        <f t="shared" si="54"/>
        <v>6</v>
      </c>
      <c r="H73" s="95">
        <v>41831</v>
      </c>
      <c r="I73" s="97">
        <f t="shared" si="52"/>
        <v>39.561027195157699</v>
      </c>
      <c r="J73" s="30">
        <f t="shared" si="53"/>
        <v>54785.93</v>
      </c>
      <c r="K73" s="30"/>
      <c r="L73" s="30"/>
      <c r="M73" s="97">
        <f t="shared" ref="M73:N73" si="70">AVERAGE(I69:I73)</f>
        <v>39.239593849197078</v>
      </c>
      <c r="N73" s="30">
        <f t="shared" si="70"/>
        <v>54203.8</v>
      </c>
      <c r="P73" s="98">
        <v>42233</v>
      </c>
      <c r="Q73" s="97">
        <f t="shared" si="55"/>
        <v>9.4123808920589802</v>
      </c>
      <c r="R73" s="30">
        <f t="shared" si="56"/>
        <v>47217.4275031</v>
      </c>
      <c r="T73" s="95">
        <v>42233</v>
      </c>
      <c r="U73" s="97">
        <f t="shared" si="57"/>
        <v>9.8179386524262213</v>
      </c>
      <c r="V73" s="30">
        <f t="shared" si="58"/>
        <v>48039.156967340001</v>
      </c>
      <c r="X73" s="95">
        <v>42237</v>
      </c>
      <c r="Y73" s="97">
        <f t="shared" si="59"/>
        <v>9.4922789493207649</v>
      </c>
      <c r="Z73" s="30">
        <f t="shared" si="60"/>
        <v>46725.054127339994</v>
      </c>
      <c r="AC73" s="98">
        <v>42233</v>
      </c>
      <c r="AD73" s="34">
        <f t="shared" si="61"/>
        <v>-5.6755444759580609E-2</v>
      </c>
      <c r="AE73" s="34">
        <f t="shared" si="26"/>
        <v>-5.8429692494245351E-2</v>
      </c>
      <c r="AF73" s="34">
        <f t="shared" si="62"/>
        <v>-4.3271434980292844E-2</v>
      </c>
      <c r="AG73" s="34">
        <f t="shared" si="63"/>
        <v>-4.4235558878479117E-2</v>
      </c>
      <c r="AK73" s="95">
        <v>42233</v>
      </c>
      <c r="AL73" s="34">
        <f t="shared" si="64"/>
        <v>-7.274369722555829E-2</v>
      </c>
      <c r="AM73" s="34">
        <f t="shared" ref="AM73:AM136" si="71">LN(1+AL73)</f>
        <v>-7.5525265359246294E-2</v>
      </c>
      <c r="AN73" s="34">
        <f t="shared" si="65"/>
        <v>-3.2589737561167009E-2</v>
      </c>
      <c r="AO73" s="34">
        <f t="shared" ref="AO73:AO136" si="72">LN(1+AN73)</f>
        <v>-3.3132610381139252E-2</v>
      </c>
      <c r="AS73" s="95">
        <v>42237</v>
      </c>
      <c r="AT73" s="34">
        <f t="shared" si="66"/>
        <v>-4.4196952585220939E-2</v>
      </c>
      <c r="AU73" s="34">
        <f t="shared" si="67"/>
        <v>-4.520340450378231E-2</v>
      </c>
      <c r="AV73" s="34">
        <f t="shared" si="68"/>
        <v>-3.5926383801898276E-2</v>
      </c>
      <c r="AW73" s="34">
        <f t="shared" si="69"/>
        <v>-3.6587621936548465E-2</v>
      </c>
      <c r="BB73" s="102">
        <v>42247</v>
      </c>
      <c r="BC73" s="34">
        <f t="shared" si="42"/>
        <v>9.1262298036808659E-2</v>
      </c>
      <c r="BD73" s="34">
        <f t="shared" si="43"/>
        <v>5.0340415156252538E-2</v>
      </c>
      <c r="BE73" s="34"/>
      <c r="BG73" s="95">
        <v>42261</v>
      </c>
      <c r="BH73" s="34">
        <f t="shared" si="38"/>
        <v>3.957882275971273E-2</v>
      </c>
      <c r="BI73" s="34">
        <f t="shared" si="39"/>
        <v>5.7932290872320076E-3</v>
      </c>
      <c r="BJ73" s="34"/>
      <c r="BL73" s="95">
        <v>42258</v>
      </c>
      <c r="BM73" s="34">
        <f t="shared" si="40"/>
        <v>-7.5813720459761737E-3</v>
      </c>
      <c r="BN73" s="34">
        <f t="shared" si="41"/>
        <v>2.0391697209405403E-3</v>
      </c>
    </row>
    <row r="74" spans="3:77" s="24" customFormat="1" ht="12.75" x14ac:dyDescent="0.2">
      <c r="C74" s="95">
        <v>42753</v>
      </c>
      <c r="D74" s="96">
        <v>39.300635165164799</v>
      </c>
      <c r="E74" s="30">
        <v>64149.575970400001</v>
      </c>
      <c r="G74" s="41">
        <f t="shared" si="54"/>
        <v>7</v>
      </c>
      <c r="H74" s="95">
        <v>41832</v>
      </c>
      <c r="I74" s="97" t="str">
        <f t="shared" si="52"/>
        <v/>
      </c>
      <c r="J74" s="30" t="str">
        <f t="shared" si="53"/>
        <v/>
      </c>
      <c r="K74" s="30"/>
      <c r="L74" s="30"/>
      <c r="M74" s="30"/>
      <c r="N74" s="30"/>
      <c r="P74" s="98">
        <v>42240</v>
      </c>
      <c r="Q74" s="97">
        <f t="shared" si="55"/>
        <v>8.3892960124873497</v>
      </c>
      <c r="R74" s="30">
        <f t="shared" si="56"/>
        <v>44336.471253900003</v>
      </c>
      <c r="T74" s="95">
        <v>42240</v>
      </c>
      <c r="U74" s="97">
        <f t="shared" si="57"/>
        <v>9.2876619734064381</v>
      </c>
      <c r="V74" s="30">
        <f t="shared" si="58"/>
        <v>46148.862877499996</v>
      </c>
      <c r="X74" s="95">
        <v>42244</v>
      </c>
      <c r="Y74" s="97">
        <f t="shared" si="59"/>
        <v>8.7674649760580259</v>
      </c>
      <c r="Z74" s="30">
        <f t="shared" si="60"/>
        <v>45957.708959620002</v>
      </c>
      <c r="AC74" s="98">
        <v>42240</v>
      </c>
      <c r="AD74" s="34">
        <f t="shared" si="61"/>
        <v>-0.1086956521739133</v>
      </c>
      <c r="AE74" s="34">
        <f t="shared" ref="AE74:AE137" si="73">LN(1+AD74)</f>
        <v>-0.11506932978478748</v>
      </c>
      <c r="AF74" s="34">
        <f t="shared" si="62"/>
        <v>-6.1014680416692557E-2</v>
      </c>
      <c r="AG74" s="34">
        <f t="shared" si="63"/>
        <v>-6.2955433992672102E-2</v>
      </c>
      <c r="AK74" s="95">
        <v>42240</v>
      </c>
      <c r="AL74" s="34">
        <f t="shared" si="64"/>
        <v>-5.4010999436092444E-2</v>
      </c>
      <c r="AM74" s="34">
        <f t="shared" si="71"/>
        <v>-5.5524337308736439E-2</v>
      </c>
      <c r="AN74" s="34">
        <f t="shared" si="65"/>
        <v>-3.9349027109804258E-2</v>
      </c>
      <c r="AO74" s="34">
        <f t="shared" si="72"/>
        <v>-4.0144127563362705E-2</v>
      </c>
      <c r="AS74" s="95">
        <v>42244</v>
      </c>
      <c r="AT74" s="34">
        <f t="shared" si="66"/>
        <v>-7.6358267296243398E-2</v>
      </c>
      <c r="AU74" s="34">
        <f t="shared" si="67"/>
        <v>-7.9431017698264328E-2</v>
      </c>
      <c r="AV74" s="34">
        <f t="shared" si="68"/>
        <v>-1.6422563484436936E-2</v>
      </c>
      <c r="AW74" s="34">
        <f t="shared" si="69"/>
        <v>-1.6558908598660577E-2</v>
      </c>
      <c r="BB74" s="98">
        <v>42255</v>
      </c>
      <c r="BC74" s="34">
        <f t="shared" si="42"/>
        <v>-0.11004985602121233</v>
      </c>
      <c r="BD74" s="34">
        <f t="shared" si="43"/>
        <v>2.9243666927116102E-3</v>
      </c>
      <c r="BE74" s="34"/>
      <c r="BG74" s="95">
        <v>42268</v>
      </c>
      <c r="BH74" s="34">
        <f t="shared" si="38"/>
        <v>0.1419207035728296</v>
      </c>
      <c r="BI74" s="34">
        <f t="shared" si="39"/>
        <v>1.999245001047277E-2</v>
      </c>
      <c r="BJ74" s="34"/>
      <c r="BL74" s="95">
        <v>42272</v>
      </c>
      <c r="BM74" s="34">
        <f>IF(OR(AU78&gt;($AY$14+$AY$15*$AY$13),AU78&lt;($AY$14-$AY$15*$AY$13)),"",AU78)</f>
        <v>3.6853881687764371E-2</v>
      </c>
      <c r="BN74" s="34">
        <f>IF(OR(AW78&gt;($AZ$14+$AY$15*$AZ$13),AW78&lt;($AZ$14-$AY$15*$AZ$13)),"",AW78)</f>
        <v>-4.5780579088952625E-2</v>
      </c>
    </row>
    <row r="75" spans="3:77" s="24" customFormat="1" ht="12.75" x14ac:dyDescent="0.2">
      <c r="C75" s="95">
        <v>42752</v>
      </c>
      <c r="D75" s="96">
        <v>39.686129322972</v>
      </c>
      <c r="E75" s="30">
        <v>64354.335956800001</v>
      </c>
      <c r="G75" s="41">
        <f t="shared" si="54"/>
        <v>1</v>
      </c>
      <c r="H75" s="95">
        <v>41833</v>
      </c>
      <c r="I75" s="97" t="str">
        <f t="shared" si="52"/>
        <v/>
      </c>
      <c r="J75" s="30" t="str">
        <f t="shared" si="53"/>
        <v/>
      </c>
      <c r="K75" s="30"/>
      <c r="L75" s="30"/>
      <c r="M75" s="30"/>
      <c r="N75" s="30"/>
      <c r="P75" s="98">
        <v>42247</v>
      </c>
      <c r="Q75" s="97">
        <f t="shared" si="55"/>
        <v>9.1909463494575991</v>
      </c>
      <c r="R75" s="30">
        <f t="shared" si="56"/>
        <v>46625.520077000001</v>
      </c>
      <c r="T75" s="95">
        <v>42247</v>
      </c>
      <c r="U75" s="97">
        <f t="shared" si="57"/>
        <v>8.9277950434520754</v>
      </c>
      <c r="V75" s="30">
        <f t="shared" si="58"/>
        <v>46415.518724239999</v>
      </c>
      <c r="X75" s="95">
        <v>42251</v>
      </c>
      <c r="Y75" s="97">
        <f t="shared" si="59"/>
        <v>8.9026408744956633</v>
      </c>
      <c r="Z75" s="30">
        <f t="shared" si="60"/>
        <v>46486.027064679998</v>
      </c>
      <c r="AC75" s="98">
        <v>42247</v>
      </c>
      <c r="AD75" s="34">
        <f t="shared" si="61"/>
        <v>9.5556329849012744E-2</v>
      </c>
      <c r="AE75" s="34">
        <f t="shared" si="73"/>
        <v>9.1262298036808659E-2</v>
      </c>
      <c r="AF75" s="34">
        <f t="shared" si="62"/>
        <v>5.1629025909423198E-2</v>
      </c>
      <c r="AG75" s="34">
        <f t="shared" si="63"/>
        <v>5.0340415156252538E-2</v>
      </c>
      <c r="AK75" s="95">
        <v>42247</v>
      </c>
      <c r="AL75" s="34">
        <f t="shared" si="64"/>
        <v>-3.8746772975241539E-2</v>
      </c>
      <c r="AM75" s="34">
        <f t="shared" si="71"/>
        <v>-3.9517401055035747E-2</v>
      </c>
      <c r="AN75" s="34">
        <f t="shared" si="65"/>
        <v>5.7781672204542112E-3</v>
      </c>
      <c r="AO75" s="34">
        <f t="shared" si="72"/>
        <v>5.7615376404857579E-3</v>
      </c>
      <c r="AS75" s="95">
        <v>42251</v>
      </c>
      <c r="AT75" s="34">
        <f t="shared" si="66"/>
        <v>1.5417900020903597E-2</v>
      </c>
      <c r="AU75" s="34">
        <f t="shared" si="67"/>
        <v>1.5300251917142545E-2</v>
      </c>
      <c r="AV75" s="34">
        <f t="shared" si="68"/>
        <v>1.1495745045171812E-2</v>
      </c>
      <c r="AW75" s="34">
        <f t="shared" si="69"/>
        <v>1.1430171037647667E-2</v>
      </c>
      <c r="BB75" s="98">
        <v>42268</v>
      </c>
      <c r="BC75" s="34">
        <f t="shared" ref="BC75:BC90" si="74">IF(OR(AE78&gt;($AI$14+$AI$15*$AI$13),AE78&lt;($AI$14-$AI$15*$AI$13)),"",AE78)</f>
        <v>3.4114618777404626E-2</v>
      </c>
      <c r="BD75" s="34">
        <f t="shared" ref="BD75:BD90" si="75">IF(OR(AG78&gt;($AJ$14+$AI$15*$AJ$13),AG78&lt;($AJ$14-$AI$15*$AJ$13)),"",AG78)</f>
        <v>-1.4729308732214756E-2</v>
      </c>
      <c r="BE75" s="34"/>
      <c r="BG75" s="95">
        <v>42275</v>
      </c>
      <c r="BH75" s="34">
        <f t="shared" si="38"/>
        <v>5.3894076087606234E-2</v>
      </c>
      <c r="BI75" s="34">
        <f t="shared" si="39"/>
        <v>-5.4485682566647611E-2</v>
      </c>
      <c r="BJ75" s="34"/>
      <c r="BL75" s="95">
        <v>42279</v>
      </c>
      <c r="BM75" s="34">
        <f>IF(OR(AU79&gt;($AY$14+$AY$15*$AY$13),AU79&lt;($AY$14-$AY$15*$AY$13)),"",AU79)</f>
        <v>8.3828476088628201E-2</v>
      </c>
      <c r="BN75" s="34">
        <f>IF(OR(AW79&gt;($AZ$14+$AY$15*$AZ$13),AW79&lt;($AZ$14-$AY$15*$AZ$13)),"",AW79)</f>
        <v>-1.2445001132059081E-2</v>
      </c>
    </row>
    <row r="76" spans="3:77" s="24" customFormat="1" ht="12.75" x14ac:dyDescent="0.2">
      <c r="C76" s="95">
        <v>42751</v>
      </c>
      <c r="D76" s="96">
        <v>39.04363905996</v>
      </c>
      <c r="E76" s="30">
        <v>63831.276979900002</v>
      </c>
      <c r="G76" s="41">
        <f t="shared" si="54"/>
        <v>2</v>
      </c>
      <c r="H76" s="95">
        <v>41834</v>
      </c>
      <c r="I76" s="97">
        <f t="shared" si="52"/>
        <v>39.343441545584398</v>
      </c>
      <c r="J76" s="30">
        <f t="shared" si="53"/>
        <v>55743.98</v>
      </c>
      <c r="K76" s="97">
        <f t="shared" ref="K76:L76" si="76">AVERAGE(I70:I73,I76)</f>
        <v>39.432453856773471</v>
      </c>
      <c r="L76" s="30">
        <f t="shared" si="76"/>
        <v>54689.337500000001</v>
      </c>
      <c r="M76" s="30"/>
      <c r="N76" s="30"/>
      <c r="P76" s="102">
        <v>42255</v>
      </c>
      <c r="Q76" s="97">
        <f t="shared" si="55"/>
        <v>8.2331529930404397</v>
      </c>
      <c r="R76" s="30">
        <f t="shared" si="56"/>
        <v>46762.0697583</v>
      </c>
      <c r="T76" s="95">
        <v>42254</v>
      </c>
      <c r="U76" s="97">
        <f t="shared" si="57"/>
        <v>8.8305645057551825</v>
      </c>
      <c r="V76" s="30">
        <f t="shared" si="58"/>
        <v>46451.153811600001</v>
      </c>
      <c r="X76" s="95">
        <v>42258</v>
      </c>
      <c r="Y76" s="97">
        <f t="shared" si="59"/>
        <v>8.8354018459391064</v>
      </c>
      <c r="Z76" s="30">
        <f t="shared" si="60"/>
        <v>46580.916678649999</v>
      </c>
      <c r="AC76" s="102">
        <v>42255</v>
      </c>
      <c r="AD76" s="34">
        <f t="shared" si="61"/>
        <v>-0.10421052631578942</v>
      </c>
      <c r="AE76" s="34">
        <f t="shared" si="73"/>
        <v>-0.11004985602121233</v>
      </c>
      <c r="AF76" s="34">
        <f t="shared" si="62"/>
        <v>2.928646824196024E-3</v>
      </c>
      <c r="AG76" s="34">
        <f t="shared" si="63"/>
        <v>2.9243666927116102E-3</v>
      </c>
      <c r="AK76" s="95">
        <v>42254</v>
      </c>
      <c r="AL76" s="34">
        <f t="shared" si="64"/>
        <v>-1.0890767230169018E-2</v>
      </c>
      <c r="AM76" s="34">
        <f t="shared" si="71"/>
        <v>-1.0950505763852323E-2</v>
      </c>
      <c r="AN76" s="34">
        <f t="shared" si="65"/>
        <v>7.6774079746289026E-4</v>
      </c>
      <c r="AO76" s="34">
        <f t="shared" si="72"/>
        <v>7.6744623525215507E-4</v>
      </c>
      <c r="AS76" s="95">
        <v>42258</v>
      </c>
      <c r="AT76" s="34">
        <f t="shared" si="66"/>
        <v>-7.5527059334925539E-3</v>
      </c>
      <c r="AU76" s="34">
        <f t="shared" si="67"/>
        <v>-7.5813720459761737E-3</v>
      </c>
      <c r="AV76" s="34">
        <f t="shared" si="68"/>
        <v>2.0412502414537403E-3</v>
      </c>
      <c r="AW76" s="34">
        <f t="shared" si="69"/>
        <v>2.0391697209405403E-3</v>
      </c>
      <c r="BB76" s="102">
        <v>42275</v>
      </c>
      <c r="BC76" s="34">
        <f t="shared" si="74"/>
        <v>0.1141479184246251</v>
      </c>
      <c r="BD76" s="34">
        <f t="shared" si="75"/>
        <v>-5.8186754296763767E-2</v>
      </c>
      <c r="BE76" s="34"/>
      <c r="BG76" s="95">
        <v>42282</v>
      </c>
      <c r="BH76" s="34">
        <f t="shared" si="38"/>
        <v>4.5858639949409391E-2</v>
      </c>
      <c r="BI76" s="34">
        <f t="shared" si="39"/>
        <v>1.5176365037310098E-2</v>
      </c>
      <c r="BJ76" s="34"/>
      <c r="BL76" s="95">
        <v>42293</v>
      </c>
      <c r="BM76" s="34">
        <f t="shared" ref="BM76:BM95" si="77">IF(OR(AU81&gt;($AY$14+$AY$15*$AY$13),AU81&lt;($AY$14-$AY$15*$AY$13)),"",AU81)</f>
        <v>9.6633368882594023E-2</v>
      </c>
      <c r="BN76" s="34">
        <f t="shared" ref="BN76:BN95" si="78">IF(OR(AW81&gt;($AZ$14+$AY$15*$AZ$13),AW81&lt;($AZ$14-$AY$15*$AZ$13)),"",AW81)</f>
        <v>-2.9710948617631277E-2</v>
      </c>
    </row>
    <row r="77" spans="3:77" s="24" customFormat="1" ht="12.75" x14ac:dyDescent="0.2">
      <c r="C77" s="95">
        <v>42748</v>
      </c>
      <c r="D77" s="96">
        <v>39.241328371656003</v>
      </c>
      <c r="E77" s="30">
        <v>63651.515656299998</v>
      </c>
      <c r="G77" s="41">
        <f t="shared" si="54"/>
        <v>3</v>
      </c>
      <c r="H77" s="95">
        <v>41835</v>
      </c>
      <c r="I77" s="97">
        <f t="shared" si="52"/>
        <v>38.067598418540499</v>
      </c>
      <c r="J77" s="30">
        <f t="shared" si="53"/>
        <v>55973.61</v>
      </c>
      <c r="K77" s="30"/>
      <c r="L77" s="30"/>
      <c r="M77" s="30"/>
      <c r="N77" s="30"/>
      <c r="P77" s="98">
        <v>42261</v>
      </c>
      <c r="Q77" s="97">
        <f t="shared" si="55"/>
        <v>10.593775002795899</v>
      </c>
      <c r="R77" s="30">
        <f t="shared" si="56"/>
        <v>47281.5181839</v>
      </c>
      <c r="T77" s="95">
        <v>42261</v>
      </c>
      <c r="U77" s="97">
        <f t="shared" si="57"/>
        <v>9.1870764773104661</v>
      </c>
      <c r="V77" s="30">
        <f t="shared" si="58"/>
        <v>46721.036979699995</v>
      </c>
      <c r="X77" s="95">
        <v>42265</v>
      </c>
      <c r="Y77" s="97">
        <f t="shared" si="59"/>
        <v>10.514442623779519</v>
      </c>
      <c r="Z77" s="30">
        <f t="shared" si="60"/>
        <v>47802.768715339997</v>
      </c>
      <c r="AC77" s="98">
        <v>42261</v>
      </c>
      <c r="AD77" s="34">
        <f t="shared" si="61"/>
        <v>0.28672150411281261</v>
      </c>
      <c r="AE77" s="34">
        <f t="shared" si="73"/>
        <v>0.25209751367723027</v>
      </c>
      <c r="AF77" s="34">
        <f t="shared" si="62"/>
        <v>1.1108328358536701E-2</v>
      </c>
      <c r="AG77" s="34">
        <f t="shared" si="63"/>
        <v>1.1047084009921949E-2</v>
      </c>
      <c r="AK77" s="95">
        <v>42261</v>
      </c>
      <c r="AL77" s="34">
        <f t="shared" si="64"/>
        <v>4.0372500684744628E-2</v>
      </c>
      <c r="AM77" s="34">
        <f t="shared" si="71"/>
        <v>3.957882275971273E-2</v>
      </c>
      <c r="AN77" s="34">
        <f t="shared" si="65"/>
        <v>5.8100422907600979E-3</v>
      </c>
      <c r="AO77" s="34">
        <f t="shared" si="72"/>
        <v>5.7932290872320076E-3</v>
      </c>
      <c r="AS77" s="95">
        <v>42265</v>
      </c>
      <c r="AT77" s="34">
        <f t="shared" si="66"/>
        <v>0.19003558718861524</v>
      </c>
      <c r="AU77" s="34">
        <f t="shared" si="67"/>
        <v>0.17398321187680343</v>
      </c>
      <c r="AV77" s="34">
        <f t="shared" si="68"/>
        <v>2.6230742626196957E-2</v>
      </c>
      <c r="AW77" s="34">
        <f t="shared" si="69"/>
        <v>2.5892616810580665E-2</v>
      </c>
      <c r="BB77" s="98">
        <v>42282</v>
      </c>
      <c r="BC77" s="34">
        <f t="shared" si="74"/>
        <v>-6.9274125883400386E-2</v>
      </c>
      <c r="BD77" s="34">
        <f t="shared" si="75"/>
        <v>7.9588772731816845E-2</v>
      </c>
      <c r="BE77" s="34"/>
      <c r="BG77" s="95">
        <v>42289</v>
      </c>
      <c r="BH77" s="34">
        <f t="shared" si="38"/>
        <v>4.1676183205487513E-3</v>
      </c>
      <c r="BI77" s="34">
        <f t="shared" si="39"/>
        <v>6.2311528339424306E-2</v>
      </c>
      <c r="BJ77" s="34"/>
      <c r="BL77" s="95">
        <v>42300</v>
      </c>
      <c r="BM77" s="34">
        <f t="shared" si="77"/>
        <v>-4.5025658520122719E-2</v>
      </c>
      <c r="BN77" s="34">
        <f t="shared" si="78"/>
        <v>5.6318875274177262E-3</v>
      </c>
    </row>
    <row r="78" spans="3:77" s="24" customFormat="1" ht="12.75" x14ac:dyDescent="0.2">
      <c r="C78" s="95">
        <v>42747</v>
      </c>
      <c r="D78" s="96">
        <v>39.340173027504001</v>
      </c>
      <c r="E78" s="30">
        <v>63953.930356500001</v>
      </c>
      <c r="G78" s="41">
        <f t="shared" si="54"/>
        <v>4</v>
      </c>
      <c r="H78" s="95">
        <v>41836</v>
      </c>
      <c r="I78" s="97">
        <f t="shared" si="52"/>
        <v>38.680794340065503</v>
      </c>
      <c r="J78" s="30">
        <f t="shared" si="53"/>
        <v>55717.36</v>
      </c>
      <c r="K78" s="30"/>
      <c r="L78" s="30"/>
      <c r="M78" s="30"/>
      <c r="N78" s="30"/>
      <c r="P78" s="98">
        <v>42268</v>
      </c>
      <c r="Q78" s="97">
        <f t="shared" si="55"/>
        <v>10.961412856774199</v>
      </c>
      <c r="R78" s="30">
        <f t="shared" si="56"/>
        <v>46590.197938500001</v>
      </c>
      <c r="T78" s="95">
        <v>42268</v>
      </c>
      <c r="U78" s="97">
        <f t="shared" si="57"/>
        <v>10.587970194575181</v>
      </c>
      <c r="V78" s="30">
        <f t="shared" si="58"/>
        <v>47664.50466626</v>
      </c>
      <c r="X78" s="95">
        <v>42272</v>
      </c>
      <c r="Y78" s="97">
        <f t="shared" si="59"/>
        <v>10.909169582787801</v>
      </c>
      <c r="Z78" s="30">
        <f t="shared" si="60"/>
        <v>45663.668496620005</v>
      </c>
      <c r="AC78" s="98">
        <v>42268</v>
      </c>
      <c r="AD78" s="34">
        <f t="shared" si="61"/>
        <v>3.4703196347031451E-2</v>
      </c>
      <c r="AE78" s="34">
        <f t="shared" si="73"/>
        <v>3.4114618777404626E-2</v>
      </c>
      <c r="AF78" s="34">
        <f t="shared" si="62"/>
        <v>-1.4621363102409912E-2</v>
      </c>
      <c r="AG78" s="34">
        <f t="shared" si="63"/>
        <v>-1.4729308732214756E-2</v>
      </c>
      <c r="AK78" s="95">
        <v>42268</v>
      </c>
      <c r="AL78" s="34">
        <f t="shared" si="64"/>
        <v>0.15248525695029702</v>
      </c>
      <c r="AM78" s="34">
        <f t="shared" si="71"/>
        <v>0.1419207035728296</v>
      </c>
      <c r="AN78" s="34">
        <f t="shared" si="65"/>
        <v>2.0193637546399801E-2</v>
      </c>
      <c r="AO78" s="34">
        <f t="shared" si="72"/>
        <v>1.999245001047277E-2</v>
      </c>
      <c r="AS78" s="95">
        <v>42272</v>
      </c>
      <c r="AT78" s="34">
        <f t="shared" si="66"/>
        <v>3.7541405962458141E-2</v>
      </c>
      <c r="AU78" s="34">
        <f t="shared" si="67"/>
        <v>3.6853881687764371E-2</v>
      </c>
      <c r="AV78" s="34">
        <f t="shared" si="68"/>
        <v>-4.4748458639667699E-2</v>
      </c>
      <c r="AW78" s="34">
        <f t="shared" si="69"/>
        <v>-4.5780579088952625E-2</v>
      </c>
      <c r="BB78" s="98">
        <v>42290</v>
      </c>
      <c r="BC78" s="34">
        <f t="shared" si="74"/>
        <v>9.6460266187561094E-2</v>
      </c>
      <c r="BD78" s="34">
        <f t="shared" si="75"/>
        <v>-4.9585034979132319E-3</v>
      </c>
      <c r="BE78" s="34"/>
      <c r="BG78" s="95">
        <v>42296</v>
      </c>
      <c r="BH78" s="34">
        <f t="shared" si="38"/>
        <v>9.4055345249714581E-2</v>
      </c>
      <c r="BI78" s="34">
        <f t="shared" si="39"/>
        <v>-3.314433834352247E-2</v>
      </c>
      <c r="BJ78" s="34"/>
      <c r="BL78" s="95">
        <v>42307</v>
      </c>
      <c r="BM78" s="34">
        <f t="shared" si="77"/>
        <v>-1.4566438682122743E-2</v>
      </c>
      <c r="BN78" s="34">
        <f t="shared" si="78"/>
        <v>-1.8867574693149598E-2</v>
      </c>
    </row>
    <row r="79" spans="3:77" s="24" customFormat="1" ht="12.75" x14ac:dyDescent="0.2">
      <c r="C79" s="95">
        <v>42746</v>
      </c>
      <c r="D79" s="96">
        <v>37.205128461187201</v>
      </c>
      <c r="E79" s="30">
        <v>62446.261767999997</v>
      </c>
      <c r="G79" s="41">
        <f t="shared" si="54"/>
        <v>5</v>
      </c>
      <c r="H79" s="95">
        <v>41837</v>
      </c>
      <c r="I79" s="97">
        <f t="shared" si="52"/>
        <v>39.185197436803698</v>
      </c>
      <c r="J79" s="30">
        <f t="shared" si="53"/>
        <v>55637.51</v>
      </c>
      <c r="K79" s="30"/>
      <c r="L79" s="30"/>
      <c r="M79" s="30"/>
      <c r="N79" s="30"/>
      <c r="P79" s="98">
        <v>42275</v>
      </c>
      <c r="Q79" s="97">
        <f t="shared" si="55"/>
        <v>12.2868440671696</v>
      </c>
      <c r="R79" s="30">
        <f t="shared" si="56"/>
        <v>43956.627979999997</v>
      </c>
      <c r="T79" s="95">
        <v>42275</v>
      </c>
      <c r="U79" s="97">
        <f t="shared" si="57"/>
        <v>11.174255824866881</v>
      </c>
      <c r="V79" s="30">
        <f t="shared" si="58"/>
        <v>45136.954504920002</v>
      </c>
      <c r="X79" s="95">
        <v>42279</v>
      </c>
      <c r="Y79" s="97">
        <f t="shared" si="59"/>
        <v>11.8630930670578</v>
      </c>
      <c r="Z79" s="30">
        <f t="shared" si="60"/>
        <v>45098.905616919998</v>
      </c>
      <c r="AC79" s="98">
        <v>42275</v>
      </c>
      <c r="AD79" s="34">
        <f t="shared" si="61"/>
        <v>0.12091791703441568</v>
      </c>
      <c r="AE79" s="34">
        <f t="shared" si="73"/>
        <v>0.1141479184246251</v>
      </c>
      <c r="AF79" s="34">
        <f t="shared" si="62"/>
        <v>-5.6526266790631996E-2</v>
      </c>
      <c r="AG79" s="34">
        <f t="shared" si="63"/>
        <v>-5.8186754296763767E-2</v>
      </c>
      <c r="AK79" s="95">
        <v>42275</v>
      </c>
      <c r="AL79" s="34">
        <f t="shared" si="64"/>
        <v>5.5372807017542103E-2</v>
      </c>
      <c r="AM79" s="34">
        <f t="shared" si="71"/>
        <v>5.3894076087606234E-2</v>
      </c>
      <c r="AN79" s="34">
        <f t="shared" si="65"/>
        <v>-5.3027933029778485E-2</v>
      </c>
      <c r="AO79" s="34">
        <f t="shared" si="72"/>
        <v>-5.4485682566647611E-2</v>
      </c>
      <c r="AS79" s="95">
        <v>42279</v>
      </c>
      <c r="AT79" s="34">
        <f t="shared" si="66"/>
        <v>8.74423554451913E-2</v>
      </c>
      <c r="AU79" s="34">
        <f t="shared" si="67"/>
        <v>8.3828476088628201E-2</v>
      </c>
      <c r="AV79" s="34">
        <f t="shared" si="68"/>
        <v>-1.2367882351410509E-2</v>
      </c>
      <c r="AW79" s="34">
        <f t="shared" si="69"/>
        <v>-1.2445001132059081E-2</v>
      </c>
      <c r="BB79" s="102">
        <v>42296</v>
      </c>
      <c r="BC79" s="34">
        <f t="shared" si="74"/>
        <v>3.0934190447875109E-2</v>
      </c>
      <c r="BD79" s="34">
        <f t="shared" si="75"/>
        <v>1.7861904919293445E-3</v>
      </c>
      <c r="BE79" s="34"/>
      <c r="BG79" s="95">
        <v>42303</v>
      </c>
      <c r="BH79" s="34">
        <f t="shared" si="38"/>
        <v>-6.2322088684992678E-2</v>
      </c>
      <c r="BI79" s="34">
        <f t="shared" si="39"/>
        <v>3.2282352625473644E-3</v>
      </c>
      <c r="BJ79" s="34"/>
      <c r="BL79" s="95">
        <v>42314</v>
      </c>
      <c r="BM79" s="34">
        <f t="shared" si="77"/>
        <v>0.12414235756467609</v>
      </c>
      <c r="BN79" s="34">
        <f t="shared" si="78"/>
        <v>2.5148879146474196E-2</v>
      </c>
    </row>
    <row r="80" spans="3:77" s="24" customFormat="1" ht="12.75" x14ac:dyDescent="0.2">
      <c r="C80" s="95">
        <v>42745</v>
      </c>
      <c r="D80" s="96">
        <v>36.523100335835998</v>
      </c>
      <c r="E80" s="30">
        <v>62131.800792900001</v>
      </c>
      <c r="G80" s="41">
        <f t="shared" si="54"/>
        <v>6</v>
      </c>
      <c r="H80" s="95">
        <v>41838</v>
      </c>
      <c r="I80" s="97">
        <f t="shared" si="52"/>
        <v>38.2851840681139</v>
      </c>
      <c r="J80" s="30">
        <f t="shared" si="53"/>
        <v>57012.9</v>
      </c>
      <c r="K80" s="30"/>
      <c r="L80" s="30"/>
      <c r="M80" s="97">
        <f t="shared" ref="M80:N80" si="79">AVERAGE(I76:I80)</f>
        <v>38.712443161821597</v>
      </c>
      <c r="N80" s="30">
        <f t="shared" si="79"/>
        <v>56017.072000000007</v>
      </c>
      <c r="P80" s="98">
        <v>42282</v>
      </c>
      <c r="Q80" s="97">
        <f t="shared" si="55"/>
        <v>11.4644962359024</v>
      </c>
      <c r="R80" s="30">
        <f t="shared" si="56"/>
        <v>47598.068980299999</v>
      </c>
      <c r="T80" s="95">
        <v>42282</v>
      </c>
      <c r="U80" s="97">
        <f t="shared" si="57"/>
        <v>11.698623500804361</v>
      </c>
      <c r="V80" s="30">
        <f t="shared" si="58"/>
        <v>45827.193816979998</v>
      </c>
      <c r="X80" s="95">
        <v>42286</v>
      </c>
      <c r="Y80" s="97">
        <f t="shared" si="59"/>
        <v>11.690883756510061</v>
      </c>
      <c r="Z80" s="30">
        <f t="shared" si="60"/>
        <v>48538.49425856</v>
      </c>
      <c r="AC80" s="98">
        <v>42282</v>
      </c>
      <c r="AD80" s="34">
        <f t="shared" si="61"/>
        <v>-6.6929133858263046E-2</v>
      </c>
      <c r="AE80" s="34">
        <f t="shared" si="73"/>
        <v>-6.9274125883400386E-2</v>
      </c>
      <c r="AF80" s="34">
        <f t="shared" si="62"/>
        <v>8.2841682077088308E-2</v>
      </c>
      <c r="AG80" s="34">
        <f t="shared" si="63"/>
        <v>7.9588772731816845E-2</v>
      </c>
      <c r="AK80" s="95">
        <v>42282</v>
      </c>
      <c r="AL80" s="34">
        <f t="shared" si="64"/>
        <v>4.692640692640726E-2</v>
      </c>
      <c r="AM80" s="34">
        <f t="shared" si="71"/>
        <v>4.5858639949409391E-2</v>
      </c>
      <c r="AN80" s="34">
        <f t="shared" si="65"/>
        <v>1.529211085751836E-2</v>
      </c>
      <c r="AO80" s="34">
        <f t="shared" si="72"/>
        <v>1.5176365037310098E-2</v>
      </c>
      <c r="AS80" s="95">
        <v>42286</v>
      </c>
      <c r="AT80" s="34">
        <f t="shared" si="66"/>
        <v>-1.4516392105692999E-2</v>
      </c>
      <c r="AU80" s="34">
        <f t="shared" si="67"/>
        <v>-1.4622785816071262E-2</v>
      </c>
      <c r="AV80" s="34">
        <f t="shared" si="68"/>
        <v>7.6267674228209126E-2</v>
      </c>
      <c r="AW80" s="34">
        <f t="shared" si="69"/>
        <v>7.3499198672079658E-2</v>
      </c>
      <c r="BB80" s="98">
        <v>42303</v>
      </c>
      <c r="BC80" s="34">
        <f t="shared" si="74"/>
        <v>-7.319399973775717E-2</v>
      </c>
      <c r="BD80" s="34">
        <f t="shared" si="75"/>
        <v>-5.0284950201968043E-3</v>
      </c>
      <c r="BE80" s="34"/>
      <c r="BG80" s="95">
        <v>42310</v>
      </c>
      <c r="BH80" s="34">
        <f t="shared" si="38"/>
        <v>1.0764907444665839E-3</v>
      </c>
      <c r="BI80" s="34">
        <f t="shared" si="39"/>
        <v>-2.1694042954759945E-2</v>
      </c>
      <c r="BJ80" s="34"/>
      <c r="BL80" s="95">
        <v>42321</v>
      </c>
      <c r="BM80" s="34">
        <f t="shared" si="77"/>
        <v>2.9088919061014018E-2</v>
      </c>
      <c r="BN80" s="34">
        <f t="shared" si="78"/>
        <v>-2.3529370250161896E-2</v>
      </c>
    </row>
    <row r="81" spans="3:66" s="24" customFormat="1" ht="12.75" x14ac:dyDescent="0.2">
      <c r="C81" s="95">
        <v>42744</v>
      </c>
      <c r="D81" s="96">
        <v>36.641713922853597</v>
      </c>
      <c r="E81" s="30">
        <v>61700.2909525</v>
      </c>
      <c r="G81" s="41">
        <f t="shared" si="54"/>
        <v>7</v>
      </c>
      <c r="H81" s="95">
        <v>41839</v>
      </c>
      <c r="I81" s="97" t="str">
        <f t="shared" si="52"/>
        <v/>
      </c>
      <c r="J81" s="30" t="str">
        <f t="shared" si="53"/>
        <v/>
      </c>
      <c r="K81" s="30"/>
      <c r="L81" s="30"/>
      <c r="M81" s="30"/>
      <c r="N81" s="30"/>
      <c r="P81" s="102">
        <v>42290</v>
      </c>
      <c r="Q81" s="97">
        <f t="shared" si="55"/>
        <v>12.625457880044401</v>
      </c>
      <c r="R81" s="30">
        <f t="shared" si="56"/>
        <v>47362.637963900001</v>
      </c>
      <c r="T81" s="95">
        <v>42289</v>
      </c>
      <c r="U81" s="97">
        <f t="shared" si="57"/>
        <v>11.747480636661976</v>
      </c>
      <c r="V81" s="30">
        <f t="shared" si="58"/>
        <v>48773.600578124999</v>
      </c>
      <c r="X81" s="95">
        <v>42293</v>
      </c>
      <c r="Y81" s="97">
        <f t="shared" si="59"/>
        <v>12.876999569608476</v>
      </c>
      <c r="Z81" s="30">
        <f t="shared" si="60"/>
        <v>47117.582392550001</v>
      </c>
      <c r="AC81" s="102">
        <v>42290</v>
      </c>
      <c r="AD81" s="34">
        <f t="shared" si="61"/>
        <v>0.10126582278480889</v>
      </c>
      <c r="AE81" s="34">
        <f t="shared" si="73"/>
        <v>9.6460266187561094E-2</v>
      </c>
      <c r="AF81" s="34">
        <f t="shared" si="62"/>
        <v>-4.9462304132009693E-3</v>
      </c>
      <c r="AG81" s="34">
        <f t="shared" si="63"/>
        <v>-4.9585034979132319E-3</v>
      </c>
      <c r="AK81" s="95">
        <v>42289</v>
      </c>
      <c r="AL81" s="34">
        <f t="shared" si="64"/>
        <v>4.1763149189522064E-3</v>
      </c>
      <c r="AM81" s="34">
        <f t="shared" si="71"/>
        <v>4.1676183205487513E-3</v>
      </c>
      <c r="AN81" s="34">
        <f t="shared" si="65"/>
        <v>6.4293850784581386E-2</v>
      </c>
      <c r="AO81" s="34">
        <f t="shared" si="72"/>
        <v>6.2311528339424306E-2</v>
      </c>
      <c r="AS81" s="95">
        <v>42293</v>
      </c>
      <c r="AT81" s="34">
        <f t="shared" si="66"/>
        <v>0.10145647136709623</v>
      </c>
      <c r="AU81" s="34">
        <f t="shared" si="67"/>
        <v>9.6633368882594023E-2</v>
      </c>
      <c r="AV81" s="34">
        <f t="shared" si="68"/>
        <v>-2.9273917283897055E-2</v>
      </c>
      <c r="AW81" s="34">
        <f t="shared" si="69"/>
        <v>-2.9710948617631277E-2</v>
      </c>
      <c r="BB81" s="98">
        <v>42311</v>
      </c>
      <c r="BC81" s="34">
        <f t="shared" si="74"/>
        <v>0.1046408322874314</v>
      </c>
      <c r="BD81" s="34">
        <f t="shared" si="75"/>
        <v>1.7727094114559874E-2</v>
      </c>
      <c r="BE81" s="34"/>
      <c r="BG81" s="95">
        <v>42317</v>
      </c>
      <c r="BH81" s="34">
        <f t="shared" si="38"/>
        <v>0.12174674445627483</v>
      </c>
      <c r="BI81" s="34">
        <f t="shared" si="39"/>
        <v>2.2722286629574845E-2</v>
      </c>
      <c r="BJ81" s="34"/>
      <c r="BL81" s="95">
        <v>42328</v>
      </c>
      <c r="BM81" s="34">
        <f t="shared" si="77"/>
        <v>7.6506669260469298E-2</v>
      </c>
      <c r="BN81" s="34">
        <f t="shared" si="78"/>
        <v>1.7956762465659137E-2</v>
      </c>
    </row>
    <row r="82" spans="3:66" s="24" customFormat="1" ht="12.75" x14ac:dyDescent="0.2">
      <c r="C82" s="95">
        <v>42741</v>
      </c>
      <c r="D82" s="96">
        <v>35.584076105279998</v>
      </c>
      <c r="E82" s="30">
        <v>61665.367896999996</v>
      </c>
      <c r="G82" s="41">
        <f t="shared" si="54"/>
        <v>1</v>
      </c>
      <c r="H82" s="95">
        <v>41840</v>
      </c>
      <c r="I82" s="97" t="str">
        <f t="shared" si="52"/>
        <v/>
      </c>
      <c r="J82" s="30" t="str">
        <f t="shared" si="53"/>
        <v/>
      </c>
      <c r="K82" s="30"/>
      <c r="L82" s="30"/>
      <c r="M82" s="30"/>
      <c r="N82" s="30"/>
      <c r="P82" s="98">
        <v>42296</v>
      </c>
      <c r="Q82" s="97">
        <f t="shared" si="55"/>
        <v>13.0221197751262</v>
      </c>
      <c r="R82" s="30">
        <f t="shared" si="56"/>
        <v>47447.312257199999</v>
      </c>
      <c r="T82" s="95">
        <v>42296</v>
      </c>
      <c r="U82" s="97">
        <f t="shared" si="57"/>
        <v>12.906023610712021</v>
      </c>
      <c r="V82" s="30">
        <f t="shared" si="58"/>
        <v>47183.528365480001</v>
      </c>
      <c r="X82" s="95">
        <v>42300</v>
      </c>
      <c r="Y82" s="97">
        <f t="shared" si="59"/>
        <v>12.310063300052459</v>
      </c>
      <c r="Z82" s="30">
        <f t="shared" si="60"/>
        <v>47383.691963360005</v>
      </c>
      <c r="AC82" s="98">
        <v>42296</v>
      </c>
      <c r="AD82" s="34">
        <f t="shared" si="61"/>
        <v>3.1417624521068443E-2</v>
      </c>
      <c r="AE82" s="34">
        <f t="shared" si="73"/>
        <v>3.0934190447875109E-2</v>
      </c>
      <c r="AF82" s="34">
        <f t="shared" si="62"/>
        <v>1.7877866803901465E-3</v>
      </c>
      <c r="AG82" s="34">
        <f t="shared" si="63"/>
        <v>1.7861904919293445E-3</v>
      </c>
      <c r="AK82" s="95">
        <v>42296</v>
      </c>
      <c r="AL82" s="34">
        <f t="shared" si="64"/>
        <v>9.8620547663166302E-2</v>
      </c>
      <c r="AM82" s="34">
        <f t="shared" si="71"/>
        <v>9.4055345249714581E-2</v>
      </c>
      <c r="AN82" s="34">
        <f t="shared" si="65"/>
        <v>-3.260108324580302E-2</v>
      </c>
      <c r="AO82" s="34">
        <f t="shared" si="72"/>
        <v>-3.314433834352247E-2</v>
      </c>
      <c r="AS82" s="95">
        <v>42300</v>
      </c>
      <c r="AT82" s="34">
        <f t="shared" si="66"/>
        <v>-4.4027047332832581E-2</v>
      </c>
      <c r="AU82" s="34">
        <f t="shared" si="67"/>
        <v>-4.5025658520122719E-2</v>
      </c>
      <c r="AV82" s="34">
        <f t="shared" si="68"/>
        <v>5.6477764201263714E-3</v>
      </c>
      <c r="AW82" s="34">
        <f t="shared" si="69"/>
        <v>5.6318875274177262E-3</v>
      </c>
      <c r="BB82" s="98">
        <v>42317</v>
      </c>
      <c r="BC82" s="34">
        <f t="shared" si="74"/>
        <v>1.2875714360045146E-2</v>
      </c>
      <c r="BD82" s="34">
        <f t="shared" si="75"/>
        <v>-3.9448639938749828E-2</v>
      </c>
      <c r="BE82" s="34"/>
      <c r="BG82" s="95">
        <v>42324</v>
      </c>
      <c r="BH82" s="34">
        <f t="shared" si="38"/>
        <v>5.0965555794881955E-2</v>
      </c>
      <c r="BI82" s="34">
        <f t="shared" si="39"/>
        <v>-1.4475513719967381E-2</v>
      </c>
      <c r="BJ82" s="34"/>
      <c r="BL82" s="95">
        <v>42335</v>
      </c>
      <c r="BM82" s="34">
        <f t="shared" si="77"/>
        <v>3.9223867598354667E-2</v>
      </c>
      <c r="BN82" s="34">
        <f t="shared" si="78"/>
        <v>-3.2394192318506067E-3</v>
      </c>
    </row>
    <row r="83" spans="3:66" s="24" customFormat="1" ht="12.75" x14ac:dyDescent="0.2">
      <c r="C83" s="95">
        <v>42740</v>
      </c>
      <c r="D83" s="96">
        <v>35.732343089052002</v>
      </c>
      <c r="E83" s="30">
        <v>62070.982217299999</v>
      </c>
      <c r="G83" s="41">
        <f t="shared" si="54"/>
        <v>2</v>
      </c>
      <c r="H83" s="95">
        <v>41841</v>
      </c>
      <c r="I83" s="97">
        <f t="shared" si="52"/>
        <v>39.4917953975662</v>
      </c>
      <c r="J83" s="30">
        <f t="shared" si="53"/>
        <v>57633.919999999998</v>
      </c>
      <c r="K83" s="97">
        <f t="shared" ref="K83:L83" si="80">AVERAGE(I77:I80,I83)</f>
        <v>38.742113932217954</v>
      </c>
      <c r="L83" s="30">
        <f t="shared" si="80"/>
        <v>56395.06</v>
      </c>
      <c r="M83" s="30"/>
      <c r="N83" s="30"/>
      <c r="P83" s="98">
        <v>42303</v>
      </c>
      <c r="Q83" s="97">
        <f t="shared" si="55"/>
        <v>12.103025140180501</v>
      </c>
      <c r="R83" s="30">
        <f t="shared" si="56"/>
        <v>47209.322550299999</v>
      </c>
      <c r="T83" s="95">
        <v>42303</v>
      </c>
      <c r="U83" s="97">
        <f t="shared" si="57"/>
        <v>12.126244373063319</v>
      </c>
      <c r="V83" s="30">
        <f t="shared" si="58"/>
        <v>47336.094021979996</v>
      </c>
      <c r="X83" s="95">
        <v>42307</v>
      </c>
      <c r="Y83" s="97">
        <f t="shared" si="59"/>
        <v>12.132049181284021</v>
      </c>
      <c r="Z83" s="30">
        <f t="shared" si="60"/>
        <v>46498.057773199995</v>
      </c>
      <c r="AC83" s="98">
        <v>42303</v>
      </c>
      <c r="AD83" s="34">
        <f t="shared" si="61"/>
        <v>-7.0579494799401177E-2</v>
      </c>
      <c r="AE83" s="34">
        <f t="shared" si="73"/>
        <v>-7.319399973775717E-2</v>
      </c>
      <c r="AF83" s="34">
        <f t="shared" si="62"/>
        <v>-5.0158733040539527E-3</v>
      </c>
      <c r="AG83" s="34">
        <f t="shared" si="63"/>
        <v>-5.0284950201968043E-3</v>
      </c>
      <c r="AK83" s="95">
        <v>42303</v>
      </c>
      <c r="AL83" s="34">
        <f t="shared" si="64"/>
        <v>-6.0419790104946358E-2</v>
      </c>
      <c r="AM83" s="34">
        <f t="shared" si="71"/>
        <v>-6.2322088684992678E-2</v>
      </c>
      <c r="AN83" s="34">
        <f t="shared" si="65"/>
        <v>3.2334516257079837E-3</v>
      </c>
      <c r="AO83" s="34">
        <f t="shared" si="72"/>
        <v>3.2282352625473644E-3</v>
      </c>
      <c r="AS83" s="95">
        <v>42307</v>
      </c>
      <c r="AT83" s="34">
        <f t="shared" si="66"/>
        <v>-1.4460861364350541E-2</v>
      </c>
      <c r="AU83" s="34">
        <f t="shared" si="67"/>
        <v>-1.4566438682122743E-2</v>
      </c>
      <c r="AV83" s="34">
        <f t="shared" si="68"/>
        <v>-1.8690696175486687E-2</v>
      </c>
      <c r="AW83" s="34">
        <f t="shared" si="69"/>
        <v>-1.8867574693149598E-2</v>
      </c>
      <c r="BB83" s="98">
        <v>42324</v>
      </c>
      <c r="BC83" s="34">
        <f t="shared" si="74"/>
        <v>0.10016079089262866</v>
      </c>
      <c r="BD83" s="34">
        <f t="shared" si="75"/>
        <v>1.4014440207064443E-2</v>
      </c>
      <c r="BE83" s="34"/>
      <c r="BG83" s="95">
        <v>42331</v>
      </c>
      <c r="BH83" s="34">
        <f t="shared" si="38"/>
        <v>6.8183574425301541E-2</v>
      </c>
      <c r="BI83" s="34">
        <f t="shared" si="39"/>
        <v>2.2009447807806285E-2</v>
      </c>
      <c r="BJ83" s="34"/>
      <c r="BL83" s="95">
        <v>42342</v>
      </c>
      <c r="BM83" s="34">
        <f t="shared" si="77"/>
        <v>-2.5268117308733313E-2</v>
      </c>
      <c r="BN83" s="34">
        <f t="shared" si="78"/>
        <v>-4.0959495724929761E-2</v>
      </c>
    </row>
    <row r="84" spans="3:66" s="24" customFormat="1" ht="12.75" x14ac:dyDescent="0.2">
      <c r="C84" s="95">
        <v>42739</v>
      </c>
      <c r="D84" s="96">
        <v>35.761996485806399</v>
      </c>
      <c r="E84" s="30">
        <v>61589.057309600001</v>
      </c>
      <c r="G84" s="41">
        <f t="shared" si="54"/>
        <v>3</v>
      </c>
      <c r="H84" s="95">
        <v>41842</v>
      </c>
      <c r="I84" s="97">
        <f t="shared" si="52"/>
        <v>39.5214661679626</v>
      </c>
      <c r="J84" s="30">
        <f t="shared" si="53"/>
        <v>57983.32</v>
      </c>
      <c r="K84" s="30"/>
      <c r="L84" s="30"/>
      <c r="M84" s="30"/>
      <c r="N84" s="30"/>
      <c r="P84" s="102">
        <v>42311</v>
      </c>
      <c r="Q84" s="97">
        <f t="shared" si="55"/>
        <v>13.438131030943801</v>
      </c>
      <c r="R84" s="30">
        <f t="shared" si="56"/>
        <v>48053.668442599999</v>
      </c>
      <c r="T84" s="95">
        <v>42310</v>
      </c>
      <c r="U84" s="97">
        <f t="shared" si="57"/>
        <v>12.139305191559901</v>
      </c>
      <c r="V84" s="30">
        <f t="shared" si="58"/>
        <v>46320.241578925001</v>
      </c>
      <c r="X84" s="95">
        <v>42314</v>
      </c>
      <c r="Y84" s="97">
        <f t="shared" si="59"/>
        <v>13.735627452255176</v>
      </c>
      <c r="Z84" s="30">
        <f t="shared" si="60"/>
        <v>47682.260075650003</v>
      </c>
      <c r="AC84" s="102">
        <v>42311</v>
      </c>
      <c r="AD84" s="34">
        <f t="shared" si="61"/>
        <v>0.11031175059951903</v>
      </c>
      <c r="AE84" s="34">
        <f t="shared" si="73"/>
        <v>0.1046408322874314</v>
      </c>
      <c r="AF84" s="34">
        <f t="shared" si="62"/>
        <v>1.7885151632929697E-2</v>
      </c>
      <c r="AG84" s="34">
        <f t="shared" si="63"/>
        <v>1.7727094114559874E-2</v>
      </c>
      <c r="AK84" s="95">
        <v>42310</v>
      </c>
      <c r="AL84" s="34">
        <f t="shared" si="64"/>
        <v>1.0770703685960559E-3</v>
      </c>
      <c r="AM84" s="34">
        <f t="shared" si="71"/>
        <v>1.0764907444665839E-3</v>
      </c>
      <c r="AN84" s="34">
        <f t="shared" si="65"/>
        <v>-2.1460419665874753E-2</v>
      </c>
      <c r="AO84" s="34">
        <f t="shared" si="72"/>
        <v>-2.1694042954759945E-2</v>
      </c>
      <c r="AS84" s="95">
        <v>42314</v>
      </c>
      <c r="AT84" s="34">
        <f t="shared" si="66"/>
        <v>0.13217703349282317</v>
      </c>
      <c r="AU84" s="34">
        <f t="shared" si="67"/>
        <v>0.12414235756467609</v>
      </c>
      <c r="AV84" s="34">
        <f t="shared" si="68"/>
        <v>2.5467779928058487E-2</v>
      </c>
      <c r="AW84" s="34">
        <f t="shared" si="69"/>
        <v>2.5148879146474196E-2</v>
      </c>
      <c r="BB84" s="98">
        <v>42331</v>
      </c>
      <c r="BC84" s="34">
        <f t="shared" si="74"/>
        <v>4.6873632201364299E-2</v>
      </c>
      <c r="BD84" s="34">
        <f t="shared" si="75"/>
        <v>2.7442515421702628E-2</v>
      </c>
      <c r="BE84" s="34"/>
      <c r="BG84" s="95">
        <v>42338</v>
      </c>
      <c r="BH84" s="34">
        <f t="shared" si="38"/>
        <v>2.6862227848878935E-2</v>
      </c>
      <c r="BI84" s="34">
        <f t="shared" si="39"/>
        <v>-2.2992017959710863E-2</v>
      </c>
      <c r="BJ84" s="34"/>
      <c r="BL84" s="95">
        <v>42349</v>
      </c>
      <c r="BM84" s="34">
        <f t="shared" si="77"/>
        <v>-5.4764496746491587E-2</v>
      </c>
      <c r="BN84" s="34">
        <f t="shared" si="78"/>
        <v>-7.4200567642397793E-4</v>
      </c>
    </row>
    <row r="85" spans="3:66" s="24" customFormat="1" ht="12.75" x14ac:dyDescent="0.2">
      <c r="C85" s="95">
        <v>42738</v>
      </c>
      <c r="D85" s="96">
        <v>35.781765416976</v>
      </c>
      <c r="E85" s="30">
        <v>61813.829922700002</v>
      </c>
      <c r="G85" s="41">
        <f t="shared" si="54"/>
        <v>4</v>
      </c>
      <c r="H85" s="95">
        <v>41843</v>
      </c>
      <c r="I85" s="97">
        <f t="shared" si="52"/>
        <v>38.403867149699401</v>
      </c>
      <c r="J85" s="30">
        <f t="shared" si="53"/>
        <v>57419.96</v>
      </c>
      <c r="K85" s="30"/>
      <c r="L85" s="30"/>
      <c r="M85" s="30"/>
      <c r="N85" s="30"/>
      <c r="P85" s="98">
        <v>42317</v>
      </c>
      <c r="Q85" s="97">
        <f t="shared" si="55"/>
        <v>13.6122752775651</v>
      </c>
      <c r="R85" s="30">
        <f t="shared" si="56"/>
        <v>46194.920165900003</v>
      </c>
      <c r="T85" s="95">
        <v>42317</v>
      </c>
      <c r="U85" s="97">
        <f t="shared" si="57"/>
        <v>13.710957017317162</v>
      </c>
      <c r="V85" s="30">
        <f t="shared" si="58"/>
        <v>47384.792093700002</v>
      </c>
      <c r="X85" s="95">
        <v>42321</v>
      </c>
      <c r="Y85" s="97">
        <f t="shared" si="59"/>
        <v>14.141050072891341</v>
      </c>
      <c r="Z85" s="30">
        <f t="shared" si="60"/>
        <v>46573.422802120003</v>
      </c>
      <c r="AC85" s="98">
        <v>42317</v>
      </c>
      <c r="AD85" s="34">
        <f t="shared" si="61"/>
        <v>1.2958963282937219E-2</v>
      </c>
      <c r="AE85" s="34">
        <f t="shared" si="73"/>
        <v>1.2875714360045146E-2</v>
      </c>
      <c r="AF85" s="34">
        <f t="shared" si="62"/>
        <v>-3.868067385781937E-2</v>
      </c>
      <c r="AG85" s="34">
        <f t="shared" si="63"/>
        <v>-3.9448639938749828E-2</v>
      </c>
      <c r="AK85" s="95">
        <v>42317</v>
      </c>
      <c r="AL85" s="34">
        <f t="shared" si="64"/>
        <v>0.12946802151823178</v>
      </c>
      <c r="AM85" s="34">
        <f t="shared" si="71"/>
        <v>0.12174674445627483</v>
      </c>
      <c r="AN85" s="34">
        <f t="shared" si="65"/>
        <v>2.2982404203594653E-2</v>
      </c>
      <c r="AO85" s="34">
        <f t="shared" si="72"/>
        <v>2.2722286629574845E-2</v>
      </c>
      <c r="AS85" s="95">
        <v>42321</v>
      </c>
      <c r="AT85" s="34">
        <f t="shared" si="66"/>
        <v>2.9516134013200857E-2</v>
      </c>
      <c r="AU85" s="34">
        <f t="shared" si="67"/>
        <v>2.9088919061014018E-2</v>
      </c>
      <c r="AV85" s="34">
        <f t="shared" si="68"/>
        <v>-2.3254713005859684E-2</v>
      </c>
      <c r="AW85" s="34">
        <f t="shared" si="69"/>
        <v>-2.3529370250161896E-2</v>
      </c>
      <c r="BB85" s="98">
        <v>42338</v>
      </c>
      <c r="BC85" s="34">
        <f t="shared" si="74"/>
        <v>-3.0534374868886726E-3</v>
      </c>
      <c r="BD85" s="34">
        <f t="shared" si="75"/>
        <v>-6.4993189182870961E-2</v>
      </c>
      <c r="BE85" s="34"/>
      <c r="BG85" s="95">
        <v>42345</v>
      </c>
      <c r="BH85" s="34">
        <f t="shared" si="38"/>
        <v>-3.389737246266835E-2</v>
      </c>
      <c r="BI85" s="34">
        <f t="shared" si="39"/>
        <v>-2.760429621609467E-2</v>
      </c>
      <c r="BJ85" s="34"/>
      <c r="BL85" s="95">
        <v>42356</v>
      </c>
      <c r="BM85" s="34">
        <f t="shared" si="77"/>
        <v>-5.4606811923658009E-2</v>
      </c>
      <c r="BN85" s="34">
        <f t="shared" si="78"/>
        <v>-1.26965836418541E-2</v>
      </c>
    </row>
    <row r="86" spans="3:66" s="24" customFormat="1" ht="12.75" x14ac:dyDescent="0.2">
      <c r="C86" s="95">
        <v>42737</v>
      </c>
      <c r="D86" s="96">
        <v>36.374833352064002</v>
      </c>
      <c r="E86" s="30">
        <v>59588.701762199998</v>
      </c>
      <c r="G86" s="41">
        <f t="shared" si="54"/>
        <v>5</v>
      </c>
      <c r="H86" s="95">
        <v>41844</v>
      </c>
      <c r="I86" s="97">
        <f t="shared" si="52"/>
        <v>37.7412199441805</v>
      </c>
      <c r="J86" s="30">
        <f t="shared" si="53"/>
        <v>57977.56</v>
      </c>
      <c r="K86" s="30"/>
      <c r="L86" s="30"/>
      <c r="M86" s="30"/>
      <c r="N86" s="30"/>
      <c r="P86" s="98">
        <v>42324</v>
      </c>
      <c r="Q86" s="97">
        <f t="shared" si="55"/>
        <v>15.046309880710499</v>
      </c>
      <c r="R86" s="30">
        <f t="shared" si="56"/>
        <v>46846.8738247</v>
      </c>
      <c r="T86" s="95">
        <v>42324</v>
      </c>
      <c r="U86" s="97">
        <f t="shared" si="57"/>
        <v>14.427856993520418</v>
      </c>
      <c r="V86" s="30">
        <f t="shared" si="58"/>
        <v>46703.813533880006</v>
      </c>
      <c r="X86" s="95">
        <v>42328</v>
      </c>
      <c r="Y86" s="97">
        <f t="shared" si="59"/>
        <v>15.265396335918574</v>
      </c>
      <c r="Z86" s="30">
        <f t="shared" si="60"/>
        <v>47417.284530074998</v>
      </c>
      <c r="AC86" s="98">
        <v>42324</v>
      </c>
      <c r="AD86" s="34">
        <f t="shared" si="61"/>
        <v>0.10534863378122283</v>
      </c>
      <c r="AE86" s="34">
        <f t="shared" si="73"/>
        <v>0.10016079089262866</v>
      </c>
      <c r="AF86" s="34">
        <f t="shared" si="62"/>
        <v>1.4113102835953351E-2</v>
      </c>
      <c r="AG86" s="34">
        <f t="shared" si="63"/>
        <v>1.4014440207064443E-2</v>
      </c>
      <c r="AK86" s="95">
        <v>42324</v>
      </c>
      <c r="AL86" s="34">
        <f t="shared" si="64"/>
        <v>5.2286647481849746E-2</v>
      </c>
      <c r="AM86" s="34">
        <f t="shared" si="71"/>
        <v>5.0965555794881955E-2</v>
      </c>
      <c r="AN86" s="34">
        <f t="shared" si="65"/>
        <v>-1.4371247181446112E-2</v>
      </c>
      <c r="AO86" s="34">
        <f t="shared" si="72"/>
        <v>-1.4475513719967381E-2</v>
      </c>
      <c r="AS86" s="95">
        <v>42328</v>
      </c>
      <c r="AT86" s="34">
        <f t="shared" si="66"/>
        <v>7.9509389842457701E-2</v>
      </c>
      <c r="AU86" s="34">
        <f t="shared" si="67"/>
        <v>7.6506669260469298E-2</v>
      </c>
      <c r="AV86" s="34">
        <f t="shared" si="68"/>
        <v>1.8118954484843686E-2</v>
      </c>
      <c r="AW86" s="34">
        <f t="shared" si="69"/>
        <v>1.7956762465659137E-2</v>
      </c>
      <c r="BB86" s="98">
        <v>42345</v>
      </c>
      <c r="BC86" s="34">
        <f t="shared" si="74"/>
        <v>-4.6316162815925273E-2</v>
      </c>
      <c r="BD86" s="34">
        <f t="shared" si="75"/>
        <v>2.2655548271482834E-3</v>
      </c>
      <c r="BE86" s="34"/>
      <c r="BG86" s="95">
        <v>42352</v>
      </c>
      <c r="BH86" s="34">
        <f t="shared" si="38"/>
        <v>-6.3268849410987663E-2</v>
      </c>
      <c r="BI86" s="34">
        <f t="shared" si="39"/>
        <v>-3.292543873874911E-3</v>
      </c>
      <c r="BJ86" s="34"/>
      <c r="BL86" s="95">
        <v>42363</v>
      </c>
      <c r="BM86" s="34">
        <f t="shared" si="77"/>
        <v>-4.5746021788204153E-2</v>
      </c>
      <c r="BN86" s="34">
        <f t="shared" si="78"/>
        <v>-2.717631292382779E-2</v>
      </c>
    </row>
    <row r="87" spans="3:66" s="24" customFormat="1" ht="12.75" x14ac:dyDescent="0.2">
      <c r="C87" s="95">
        <v>42733</v>
      </c>
      <c r="D87" s="96">
        <v>36.078299384520001</v>
      </c>
      <c r="E87" s="30">
        <v>60227.288437000003</v>
      </c>
      <c r="G87" s="41">
        <f t="shared" si="54"/>
        <v>6</v>
      </c>
      <c r="H87" s="95">
        <v>41845</v>
      </c>
      <c r="I87" s="97">
        <f t="shared" si="52"/>
        <v>37.484073267411901</v>
      </c>
      <c r="J87" s="30">
        <f t="shared" si="53"/>
        <v>57821.08</v>
      </c>
      <c r="K87" s="30"/>
      <c r="L87" s="30"/>
      <c r="M87" s="97">
        <f t="shared" ref="M87:N87" si="81">AVERAGE(I83:I87)</f>
        <v>38.528484385364123</v>
      </c>
      <c r="N87" s="30">
        <f t="shared" si="81"/>
        <v>57767.167999999991</v>
      </c>
      <c r="P87" s="98">
        <v>42331</v>
      </c>
      <c r="Q87" s="97">
        <f t="shared" si="55"/>
        <v>15.7683758005609</v>
      </c>
      <c r="R87" s="30">
        <f t="shared" si="56"/>
        <v>48150.272352</v>
      </c>
      <c r="T87" s="95">
        <v>42331</v>
      </c>
      <c r="U87" s="97">
        <f t="shared" si="57"/>
        <v>15.445912815881176</v>
      </c>
      <c r="V87" s="30">
        <f t="shared" si="58"/>
        <v>47743.134161900001</v>
      </c>
      <c r="X87" s="95">
        <v>42335</v>
      </c>
      <c r="Y87" s="97">
        <f t="shared" si="59"/>
        <v>15.876062269442741</v>
      </c>
      <c r="Z87" s="30">
        <f t="shared" si="60"/>
        <v>47263.928592839999</v>
      </c>
      <c r="AC87" s="98">
        <v>42331</v>
      </c>
      <c r="AD87" s="34">
        <f t="shared" si="61"/>
        <v>4.7989568576950248E-2</v>
      </c>
      <c r="AE87" s="34">
        <f t="shared" si="73"/>
        <v>4.6873632201364299E-2</v>
      </c>
      <c r="AF87" s="34">
        <f t="shared" si="62"/>
        <v>2.7822529464341494E-2</v>
      </c>
      <c r="AG87" s="34">
        <f t="shared" si="63"/>
        <v>2.7442515421702628E-2</v>
      </c>
      <c r="AK87" s="95">
        <v>42331</v>
      </c>
      <c r="AL87" s="34">
        <f t="shared" si="64"/>
        <v>7.0561818211669847E-2</v>
      </c>
      <c r="AM87" s="34">
        <f t="shared" si="71"/>
        <v>6.8183574425301541E-2</v>
      </c>
      <c r="AN87" s="34">
        <f t="shared" si="65"/>
        <v>2.2253442478868513E-2</v>
      </c>
      <c r="AO87" s="34">
        <f t="shared" si="72"/>
        <v>2.2009447807806285E-2</v>
      </c>
      <c r="AS87" s="95">
        <v>42335</v>
      </c>
      <c r="AT87" s="34">
        <f t="shared" si="66"/>
        <v>4.0003280628050586E-2</v>
      </c>
      <c r="AU87" s="34">
        <f t="shared" si="67"/>
        <v>3.9223867598354667E-2</v>
      </c>
      <c r="AV87" s="34">
        <f t="shared" si="68"/>
        <v>-3.2341779744415877E-3</v>
      </c>
      <c r="AW87" s="34">
        <f t="shared" si="69"/>
        <v>-3.2394192318506067E-3</v>
      </c>
      <c r="BB87" s="98">
        <v>42352</v>
      </c>
      <c r="BC87" s="34">
        <f t="shared" si="74"/>
        <v>-8.9752303038592676E-2</v>
      </c>
      <c r="BD87" s="34">
        <f t="shared" si="75"/>
        <v>-1.0567733193883672E-2</v>
      </c>
      <c r="BE87" s="34"/>
      <c r="BG87" s="95">
        <v>42359</v>
      </c>
      <c r="BH87" s="34">
        <f t="shared" si="38"/>
        <v>-5.1665939433400206E-2</v>
      </c>
      <c r="BI87" s="34">
        <f t="shared" si="39"/>
        <v>-1.7534905888075731E-2</v>
      </c>
      <c r="BJ87" s="34"/>
      <c r="BL87" s="95">
        <v>42370</v>
      </c>
      <c r="BM87" s="34">
        <f t="shared" si="77"/>
        <v>9.0109410005214913E-2</v>
      </c>
      <c r="BN87" s="34">
        <f t="shared" si="78"/>
        <v>6.4150499785864867E-4</v>
      </c>
    </row>
    <row r="88" spans="3:66" s="24" customFormat="1" ht="12.75" x14ac:dyDescent="0.2">
      <c r="C88" s="95">
        <v>42732</v>
      </c>
      <c r="D88" s="96">
        <v>35.386386793584002</v>
      </c>
      <c r="E88" s="30">
        <v>59781.631684599997</v>
      </c>
      <c r="G88" s="41">
        <f t="shared" si="54"/>
        <v>7</v>
      </c>
      <c r="H88" s="95">
        <v>41846</v>
      </c>
      <c r="I88" s="97" t="str">
        <f t="shared" si="52"/>
        <v/>
      </c>
      <c r="J88" s="30" t="str">
        <f t="shared" si="53"/>
        <v/>
      </c>
      <c r="K88" s="30"/>
      <c r="L88" s="30"/>
      <c r="M88" s="30"/>
      <c r="N88" s="30"/>
      <c r="P88" s="98">
        <v>42338</v>
      </c>
      <c r="Q88" s="97">
        <f t="shared" si="55"/>
        <v>15.720301484095801</v>
      </c>
      <c r="R88" s="30">
        <f t="shared" si="56"/>
        <v>45120.360879300002</v>
      </c>
      <c r="T88" s="95">
        <v>42338</v>
      </c>
      <c r="U88" s="97">
        <f t="shared" si="57"/>
        <v>15.866447406149721</v>
      </c>
      <c r="V88" s="30">
        <f t="shared" si="58"/>
        <v>46657.946298299998</v>
      </c>
      <c r="X88" s="95">
        <v>42342</v>
      </c>
      <c r="Y88" s="97">
        <f t="shared" si="59"/>
        <v>15.47992990177014</v>
      </c>
      <c r="Z88" s="30">
        <f t="shared" si="60"/>
        <v>45367.132984800002</v>
      </c>
      <c r="AC88" s="98">
        <v>42338</v>
      </c>
      <c r="AD88" s="34">
        <f t="shared" si="61"/>
        <v>-3.0487804878032154E-3</v>
      </c>
      <c r="AE88" s="34">
        <f t="shared" si="73"/>
        <v>-3.0534374868886726E-3</v>
      </c>
      <c r="AF88" s="34">
        <f t="shared" si="62"/>
        <v>-6.2926154405731904E-2</v>
      </c>
      <c r="AG88" s="34">
        <f t="shared" si="63"/>
        <v>-6.4993189182870961E-2</v>
      </c>
      <c r="AK88" s="95">
        <v>42338</v>
      </c>
      <c r="AL88" s="34">
        <f t="shared" si="64"/>
        <v>2.7226269841181594E-2</v>
      </c>
      <c r="AM88" s="34">
        <f t="shared" si="71"/>
        <v>2.6862227848878935E-2</v>
      </c>
      <c r="AN88" s="34">
        <f t="shared" si="65"/>
        <v>-2.2729715647072157E-2</v>
      </c>
      <c r="AO88" s="34">
        <f t="shared" si="72"/>
        <v>-2.2992017959710863E-2</v>
      </c>
      <c r="AS88" s="95">
        <v>42342</v>
      </c>
      <c r="AT88" s="34">
        <f t="shared" si="66"/>
        <v>-2.4951550387595334E-2</v>
      </c>
      <c r="AU88" s="34">
        <f t="shared" si="67"/>
        <v>-2.5268117308733313E-2</v>
      </c>
      <c r="AV88" s="34">
        <f t="shared" si="68"/>
        <v>-4.0131992081744561E-2</v>
      </c>
      <c r="AW88" s="34">
        <f t="shared" si="69"/>
        <v>-4.0959495724929761E-2</v>
      </c>
      <c r="BB88" s="98">
        <v>42359</v>
      </c>
      <c r="BC88" s="34">
        <f t="shared" si="74"/>
        <v>-7.7185312954515486E-2</v>
      </c>
      <c r="BD88" s="34">
        <f t="shared" si="75"/>
        <v>-3.5191998489134131E-2</v>
      </c>
      <c r="BE88" s="34"/>
      <c r="BG88" s="95">
        <v>42366</v>
      </c>
      <c r="BH88" s="34">
        <f t="shared" si="38"/>
        <v>2.0188642521001814E-2</v>
      </c>
      <c r="BI88" s="34">
        <f t="shared" si="39"/>
        <v>-1.5929128378204697E-2</v>
      </c>
      <c r="BJ88" s="34"/>
      <c r="BL88" s="95">
        <v>42377</v>
      </c>
      <c r="BM88" s="34">
        <f t="shared" si="77"/>
        <v>-0.1383025570669969</v>
      </c>
      <c r="BN88" s="34">
        <f t="shared" si="78"/>
        <v>-4.8444537602314174E-2</v>
      </c>
    </row>
    <row r="89" spans="3:66" s="24" customFormat="1" ht="12.75" x14ac:dyDescent="0.2">
      <c r="C89" s="95">
        <v>42731</v>
      </c>
      <c r="D89" s="96">
        <v>34.743896530572002</v>
      </c>
      <c r="E89" s="30">
        <v>58696.692253000001</v>
      </c>
      <c r="G89" s="41">
        <f t="shared" si="54"/>
        <v>1</v>
      </c>
      <c r="H89" s="95">
        <v>41847</v>
      </c>
      <c r="I89" s="97" t="str">
        <f t="shared" si="52"/>
        <v/>
      </c>
      <c r="J89" s="30" t="str">
        <f t="shared" si="53"/>
        <v/>
      </c>
      <c r="K89" s="30"/>
      <c r="L89" s="30"/>
      <c r="M89" s="30"/>
      <c r="N89" s="30"/>
      <c r="P89" s="98">
        <v>42345</v>
      </c>
      <c r="Q89" s="97">
        <f t="shared" si="55"/>
        <v>15.0088016004119</v>
      </c>
      <c r="R89" s="30">
        <f t="shared" si="56"/>
        <v>45222.6994137</v>
      </c>
      <c r="T89" s="95">
        <v>42345</v>
      </c>
      <c r="U89" s="97">
        <f t="shared" si="57"/>
        <v>15.33762992503336</v>
      </c>
      <c r="V89" s="30">
        <f t="shared" si="58"/>
        <v>45387.600691680003</v>
      </c>
      <c r="X89" s="95">
        <v>42349</v>
      </c>
      <c r="Y89" s="97">
        <f t="shared" si="59"/>
        <v>14.654974631228601</v>
      </c>
      <c r="Z89" s="30">
        <f t="shared" si="60"/>
        <v>45333.482800459999</v>
      </c>
      <c r="AC89" s="98">
        <v>42345</v>
      </c>
      <c r="AD89" s="34">
        <f t="shared" si="61"/>
        <v>-4.5259938837923896E-2</v>
      </c>
      <c r="AE89" s="34">
        <f t="shared" si="73"/>
        <v>-4.6316162815925273E-2</v>
      </c>
      <c r="AF89" s="34">
        <f t="shared" si="62"/>
        <v>2.268123135667377E-3</v>
      </c>
      <c r="AG89" s="34">
        <f t="shared" si="63"/>
        <v>2.2655548271482834E-3</v>
      </c>
      <c r="AK89" s="95">
        <v>42345</v>
      </c>
      <c r="AL89" s="34">
        <f t="shared" si="64"/>
        <v>-3.3329293418978945E-2</v>
      </c>
      <c r="AM89" s="34">
        <f t="shared" si="71"/>
        <v>-3.389737246266835E-2</v>
      </c>
      <c r="AN89" s="34">
        <f t="shared" si="65"/>
        <v>-2.7226779303534787E-2</v>
      </c>
      <c r="AO89" s="34">
        <f t="shared" si="72"/>
        <v>-2.760429621609467E-2</v>
      </c>
      <c r="AS89" s="95">
        <v>42349</v>
      </c>
      <c r="AT89" s="34">
        <f t="shared" si="66"/>
        <v>-5.3291925465838497E-2</v>
      </c>
      <c r="AU89" s="34">
        <f t="shared" si="67"/>
        <v>-5.4764496746491587E-2</v>
      </c>
      <c r="AV89" s="34">
        <f t="shared" si="68"/>
        <v>-7.4173045828740403E-4</v>
      </c>
      <c r="AW89" s="34">
        <f t="shared" si="69"/>
        <v>-7.4200567642397793E-4</v>
      </c>
      <c r="BB89" s="98">
        <v>42366</v>
      </c>
      <c r="BC89" s="34">
        <f t="shared" si="74"/>
        <v>0.15209384554326363</v>
      </c>
      <c r="BD89" s="34">
        <f t="shared" si="75"/>
        <v>1.2979851968178557E-2</v>
      </c>
      <c r="BE89" s="34"/>
      <c r="BG89" s="95">
        <v>42373</v>
      </c>
      <c r="BH89" s="34">
        <f t="shared" si="38"/>
        <v>2.1589294378119253E-2</v>
      </c>
      <c r="BI89" s="34">
        <f t="shared" si="39"/>
        <v>-1.615913500203171E-2</v>
      </c>
      <c r="BJ89" s="34"/>
      <c r="BL89" s="95">
        <v>42384</v>
      </c>
      <c r="BM89" s="34">
        <f t="shared" si="77"/>
        <v>-0.14189543906983201</v>
      </c>
      <c r="BN89" s="34">
        <f t="shared" si="78"/>
        <v>-5.5257453948083929E-2</v>
      </c>
    </row>
    <row r="90" spans="3:66" s="24" customFormat="1" ht="12.75" x14ac:dyDescent="0.2">
      <c r="C90" s="95">
        <v>42730</v>
      </c>
      <c r="D90" s="96">
        <v>34.447362563028001</v>
      </c>
      <c r="E90" s="30">
        <v>58620.259546499998</v>
      </c>
      <c r="G90" s="41">
        <f t="shared" si="54"/>
        <v>2</v>
      </c>
      <c r="H90" s="95">
        <v>41848</v>
      </c>
      <c r="I90" s="97">
        <f t="shared" si="52"/>
        <v>37.681878403387699</v>
      </c>
      <c r="J90" s="30">
        <f t="shared" si="53"/>
        <v>57695.72</v>
      </c>
      <c r="K90" s="97">
        <f t="shared" ref="K90:L90" si="82">AVERAGE(I84:I87,I90)</f>
        <v>38.166500986528419</v>
      </c>
      <c r="L90" s="30">
        <f t="shared" si="82"/>
        <v>57779.528000000006</v>
      </c>
      <c r="M90" s="30"/>
      <c r="N90" s="30"/>
      <c r="P90" s="98">
        <v>42352</v>
      </c>
      <c r="Q90" s="97">
        <f t="shared" si="55"/>
        <v>13.720409919146601</v>
      </c>
      <c r="R90" s="30">
        <f t="shared" si="56"/>
        <v>44747.314287699999</v>
      </c>
      <c r="T90" s="95">
        <v>42352</v>
      </c>
      <c r="U90" s="97">
        <f t="shared" si="57"/>
        <v>14.397296294975542</v>
      </c>
      <c r="V90" s="30">
        <f t="shared" si="58"/>
        <v>45238.405775259991</v>
      </c>
      <c r="X90" s="95">
        <v>42356</v>
      </c>
      <c r="Y90" s="97">
        <f t="shared" si="59"/>
        <v>13.87617070449358</v>
      </c>
      <c r="Z90" s="30">
        <f t="shared" si="60"/>
        <v>44761.540981099999</v>
      </c>
      <c r="AC90" s="98">
        <v>42352</v>
      </c>
      <c r="AD90" s="34">
        <f t="shared" si="61"/>
        <v>-8.5842408712361151E-2</v>
      </c>
      <c r="AE90" s="34">
        <f t="shared" si="73"/>
        <v>-8.9752303038592676E-2</v>
      </c>
      <c r="AF90" s="34">
        <f t="shared" si="62"/>
        <v>-1.0512090878325275E-2</v>
      </c>
      <c r="AG90" s="34">
        <f t="shared" si="63"/>
        <v>-1.0567733193883672E-2</v>
      </c>
      <c r="AK90" s="95">
        <v>42352</v>
      </c>
      <c r="AL90" s="34">
        <f t="shared" si="64"/>
        <v>-6.1308926780339723E-2</v>
      </c>
      <c r="AM90" s="34">
        <f t="shared" si="71"/>
        <v>-6.3268849410987663E-2</v>
      </c>
      <c r="AN90" s="34">
        <f t="shared" si="65"/>
        <v>-3.287129395393662E-3</v>
      </c>
      <c r="AO90" s="34">
        <f t="shared" si="72"/>
        <v>-3.292543873874911E-3</v>
      </c>
      <c r="AS90" s="95">
        <v>42356</v>
      </c>
      <c r="AT90" s="34">
        <f t="shared" si="66"/>
        <v>-5.3142632200498752E-2</v>
      </c>
      <c r="AU90" s="34">
        <f t="shared" si="67"/>
        <v>-5.4606811923658009E-2</v>
      </c>
      <c r="AV90" s="34">
        <f t="shared" si="68"/>
        <v>-1.2616322065468921E-2</v>
      </c>
      <c r="AW90" s="34">
        <f t="shared" si="69"/>
        <v>-1.26965836418541E-2</v>
      </c>
      <c r="BB90" s="102">
        <v>42373</v>
      </c>
      <c r="BC90" s="34">
        <f t="shared" si="74"/>
        <v>-5.2046435363204149E-2</v>
      </c>
      <c r="BD90" s="34">
        <f t="shared" si="75"/>
        <v>-3.7797264275879636E-2</v>
      </c>
      <c r="BE90" s="34"/>
      <c r="BG90" s="95">
        <v>42387</v>
      </c>
      <c r="BH90" s="34">
        <f t="shared" ref="BH90:BH96" si="83">IF(OR(AM95&gt;($AQ$14+$AQ$15*$AQ$13),AM95&lt;($AQ$14-$AQ$15*$AQ$13)),"",AM95)</f>
        <v>-0.10042773455217015</v>
      </c>
      <c r="BI90" s="34">
        <f t="shared" ref="BI90:BI96" si="84">IF(OR(AO95&gt;($AR$14+$AQ$15*$AR$13),AO95&lt;($AR$14-$AQ$15*$AR$13)),"",AO95)</f>
        <v>-5.49510887493053E-2</v>
      </c>
      <c r="BJ90" s="34"/>
      <c r="BL90" s="95">
        <v>42391</v>
      </c>
      <c r="BM90" s="34">
        <f t="shared" si="77"/>
        <v>-4.521760599329358E-2</v>
      </c>
      <c r="BN90" s="34">
        <f t="shared" si="78"/>
        <v>-3.6752105955815149E-2</v>
      </c>
    </row>
    <row r="91" spans="3:66" s="24" customFormat="1" ht="12.75" x14ac:dyDescent="0.2">
      <c r="C91" s="95">
        <v>42727</v>
      </c>
      <c r="D91" s="96">
        <v>34.249673251331998</v>
      </c>
      <c r="E91" s="30">
        <v>57937.107306099999</v>
      </c>
      <c r="G91" s="41">
        <f t="shared" si="54"/>
        <v>3</v>
      </c>
      <c r="H91" s="95">
        <v>41849</v>
      </c>
      <c r="I91" s="97">
        <f t="shared" si="52"/>
        <v>36.920328629880899</v>
      </c>
      <c r="J91" s="30">
        <f t="shared" si="53"/>
        <v>57118.81</v>
      </c>
      <c r="K91" s="30"/>
      <c r="L91" s="30"/>
      <c r="M91" s="30"/>
      <c r="N91" s="30"/>
      <c r="P91" s="98">
        <v>42359</v>
      </c>
      <c r="Q91" s="97">
        <f t="shared" si="55"/>
        <v>12.701234410085901</v>
      </c>
      <c r="R91" s="30">
        <f t="shared" si="56"/>
        <v>43199.953916999999</v>
      </c>
      <c r="T91" s="95">
        <v>42359</v>
      </c>
      <c r="U91" s="97">
        <f t="shared" si="57"/>
        <v>13.672335602681439</v>
      </c>
      <c r="V91" s="30">
        <f t="shared" si="58"/>
        <v>44452.068906960005</v>
      </c>
      <c r="X91" s="95">
        <v>42363</v>
      </c>
      <c r="Y91" s="97">
        <f t="shared" si="59"/>
        <v>13.255691526650367</v>
      </c>
      <c r="Z91" s="30">
        <f t="shared" si="60"/>
        <v>43561.467975</v>
      </c>
      <c r="AC91" s="98">
        <v>42359</v>
      </c>
      <c r="AD91" s="34">
        <f t="shared" si="61"/>
        <v>-7.4281709880873015E-2</v>
      </c>
      <c r="AE91" s="34">
        <f t="shared" si="73"/>
        <v>-7.7185312954515486E-2</v>
      </c>
      <c r="AF91" s="34">
        <f t="shared" si="62"/>
        <v>-3.457996072683478E-2</v>
      </c>
      <c r="AG91" s="34">
        <f t="shared" si="63"/>
        <v>-3.5191998489134131E-2</v>
      </c>
      <c r="AK91" s="95">
        <v>42359</v>
      </c>
      <c r="AL91" s="34">
        <f t="shared" si="64"/>
        <v>-5.0353946841192876E-2</v>
      </c>
      <c r="AM91" s="34">
        <f t="shared" si="71"/>
        <v>-5.1665939433400206E-2</v>
      </c>
      <c r="AN91" s="34">
        <f t="shared" si="65"/>
        <v>-1.7382064085247229E-2</v>
      </c>
      <c r="AO91" s="34">
        <f t="shared" si="72"/>
        <v>-1.7534905888075731E-2</v>
      </c>
      <c r="AS91" s="95">
        <v>42363</v>
      </c>
      <c r="AT91" s="34">
        <f t="shared" si="66"/>
        <v>-4.4715447154471843E-2</v>
      </c>
      <c r="AU91" s="34">
        <f t="shared" si="67"/>
        <v>-4.5746021788204153E-2</v>
      </c>
      <c r="AV91" s="34">
        <f t="shared" si="68"/>
        <v>-2.6810359513912085E-2</v>
      </c>
      <c r="AW91" s="34">
        <f t="shared" si="69"/>
        <v>-2.717631292382779E-2</v>
      </c>
      <c r="BB91" s="98">
        <v>42387</v>
      </c>
      <c r="BC91" s="34">
        <f>IF(OR(AE95&gt;($AI$14+$AI$15*$AI$13),AE95&lt;($AI$14-$AI$15*$AI$13)),"",AE95)</f>
        <v>-2.6202372394019742E-2</v>
      </c>
      <c r="BD91" s="34">
        <f>IF(OR(AG95&gt;($AJ$14+$AI$15*$AJ$13),AG95&lt;($AJ$14-$AI$15*$AJ$13)),"",AG95)</f>
        <v>-5.1706872283896387E-2</v>
      </c>
      <c r="BE91" s="34"/>
      <c r="BG91" s="95">
        <v>42394</v>
      </c>
      <c r="BH91" s="34">
        <f t="shared" si="83"/>
        <v>-4.925323433283748E-2</v>
      </c>
      <c r="BI91" s="34">
        <f t="shared" si="84"/>
        <v>-2.6846524116990938E-2</v>
      </c>
      <c r="BJ91" s="34"/>
      <c r="BL91" s="95">
        <v>42398</v>
      </c>
      <c r="BM91" s="34">
        <f t="shared" si="77"/>
        <v>9.630254534310663E-2</v>
      </c>
      <c r="BN91" s="34">
        <f t="shared" si="78"/>
        <v>2.2189704471104577E-2</v>
      </c>
    </row>
    <row r="92" spans="3:66" s="24" customFormat="1" ht="12.75" x14ac:dyDescent="0.2">
      <c r="C92" s="95">
        <v>42726</v>
      </c>
      <c r="D92" s="96">
        <v>34.071752870805597</v>
      </c>
      <c r="E92" s="30">
        <v>57255.220957199999</v>
      </c>
      <c r="G92" s="41">
        <f t="shared" si="54"/>
        <v>4</v>
      </c>
      <c r="H92" s="95">
        <v>41850</v>
      </c>
      <c r="I92" s="97">
        <f t="shared" si="52"/>
        <v>37.187365563448303</v>
      </c>
      <c r="J92" s="30">
        <f t="shared" si="53"/>
        <v>56877.97</v>
      </c>
      <c r="K92" s="30"/>
      <c r="L92" s="30"/>
      <c r="M92" s="30"/>
      <c r="N92" s="30"/>
      <c r="P92" s="98">
        <v>42366</v>
      </c>
      <c r="Q92" s="97">
        <f t="shared" si="55"/>
        <v>14.7876597446723</v>
      </c>
      <c r="R92" s="30">
        <f t="shared" si="56"/>
        <v>43764.337809800003</v>
      </c>
      <c r="T92" s="95">
        <v>42366</v>
      </c>
      <c r="U92" s="97">
        <f t="shared" si="57"/>
        <v>13.951166638179165</v>
      </c>
      <c r="V92" s="30">
        <f t="shared" si="58"/>
        <v>43749.59593926667</v>
      </c>
      <c r="X92" s="95">
        <v>42370</v>
      </c>
      <c r="Y92" s="97">
        <f t="shared" si="59"/>
        <v>14.505623754743567</v>
      </c>
      <c r="Z92" s="30">
        <f t="shared" si="60"/>
        <v>43589.421839733339</v>
      </c>
      <c r="AC92" s="98">
        <v>42366</v>
      </c>
      <c r="AD92" s="34">
        <f t="shared" si="61"/>
        <v>0.16426949280847802</v>
      </c>
      <c r="AE92" s="34">
        <f t="shared" si="73"/>
        <v>0.15209384554326363</v>
      </c>
      <c r="AF92" s="34">
        <f t="shared" si="62"/>
        <v>1.306445589928984E-2</v>
      </c>
      <c r="AG92" s="34">
        <f t="shared" si="63"/>
        <v>1.2979851968178557E-2</v>
      </c>
      <c r="AK92" s="95">
        <v>42366</v>
      </c>
      <c r="AL92" s="34">
        <f t="shared" si="64"/>
        <v>2.0393811533052197E-2</v>
      </c>
      <c r="AM92" s="34">
        <f t="shared" si="71"/>
        <v>2.0188642521001814E-2</v>
      </c>
      <c r="AN92" s="34">
        <f t="shared" si="65"/>
        <v>-1.580293077390027E-2</v>
      </c>
      <c r="AO92" s="34">
        <f t="shared" si="72"/>
        <v>-1.5929128378204697E-2</v>
      </c>
      <c r="AS92" s="95">
        <v>42370</v>
      </c>
      <c r="AT92" s="34">
        <f t="shared" si="66"/>
        <v>9.4294003868468979E-2</v>
      </c>
      <c r="AU92" s="34">
        <f t="shared" si="67"/>
        <v>9.0109410005214913E-2</v>
      </c>
      <c r="AV92" s="34">
        <f t="shared" si="68"/>
        <v>6.4171080619646048E-4</v>
      </c>
      <c r="AW92" s="34">
        <f t="shared" si="69"/>
        <v>6.4150499785864867E-4</v>
      </c>
      <c r="BB92" s="98">
        <v>42395</v>
      </c>
      <c r="BC92" s="34">
        <f>IF(OR(AE96&gt;($AI$14+$AI$15*$AI$13),AE96&lt;($AI$14-$AI$15*$AI$13)),"",AE96)</f>
        <v>-7.9158143263807615E-2</v>
      </c>
      <c r="BD92" s="34">
        <f>IF(OR(AG96&gt;($AJ$14+$AI$15*$AJ$13),AG96&lt;($AJ$14-$AI$15*$AJ$13)),"",AG96)</f>
        <v>-1.1660451354899929E-2</v>
      </c>
      <c r="BE92" s="34"/>
      <c r="BG92" s="95">
        <v>42401</v>
      </c>
      <c r="BH92" s="34">
        <f t="shared" si="83"/>
        <v>0.12921453861180626</v>
      </c>
      <c r="BI92" s="34">
        <f t="shared" si="84"/>
        <v>3.2053879001805535E-2</v>
      </c>
      <c r="BJ92" s="34"/>
      <c r="BL92" s="95">
        <v>42405</v>
      </c>
      <c r="BM92" s="34">
        <f t="shared" si="77"/>
        <v>8.2556096386490599E-2</v>
      </c>
      <c r="BN92" s="34">
        <f t="shared" si="78"/>
        <v>3.3173238604647402E-2</v>
      </c>
    </row>
    <row r="93" spans="3:66" s="24" customFormat="1" ht="12.75" x14ac:dyDescent="0.2">
      <c r="C93" s="95">
        <v>42725</v>
      </c>
      <c r="D93" s="96">
        <v>34.071752870805597</v>
      </c>
      <c r="E93" s="30">
        <v>57646.520042199998</v>
      </c>
      <c r="G93" s="41">
        <f t="shared" si="54"/>
        <v>5</v>
      </c>
      <c r="H93" s="95">
        <v>41851</v>
      </c>
      <c r="I93" s="97">
        <f t="shared" si="52"/>
        <v>36.742304007502703</v>
      </c>
      <c r="J93" s="30">
        <f t="shared" si="53"/>
        <v>55829.41</v>
      </c>
      <c r="K93" s="30"/>
      <c r="L93" s="30"/>
      <c r="M93" s="30"/>
      <c r="N93" s="30"/>
      <c r="P93" s="98">
        <v>42373</v>
      </c>
      <c r="Q93" s="97">
        <f t="shared" si="55"/>
        <v>14.0377004078164</v>
      </c>
      <c r="R93" s="30">
        <f t="shared" si="56"/>
        <v>42141.036986699997</v>
      </c>
      <c r="T93" s="95">
        <v>42373</v>
      </c>
      <c r="U93" s="97">
        <f t="shared" si="57"/>
        <v>14.255637309124934</v>
      </c>
      <c r="V93" s="30">
        <f t="shared" si="58"/>
        <v>43048.321565366663</v>
      </c>
      <c r="X93" s="95">
        <v>42377</v>
      </c>
      <c r="Y93" s="97">
        <f t="shared" si="59"/>
        <v>12.63200739437616</v>
      </c>
      <c r="Z93" s="30">
        <f t="shared" si="60"/>
        <v>41528.085815059996</v>
      </c>
      <c r="AC93" s="98">
        <v>42373</v>
      </c>
      <c r="AD93" s="34">
        <f t="shared" si="61"/>
        <v>-5.0715214564366451E-2</v>
      </c>
      <c r="AE93" s="34">
        <f t="shared" si="73"/>
        <v>-5.2046435363204149E-2</v>
      </c>
      <c r="AF93" s="34">
        <f t="shared" si="62"/>
        <v>-3.7091863017666982E-2</v>
      </c>
      <c r="AG93" s="34">
        <f t="shared" si="63"/>
        <v>-3.7797264275879636E-2</v>
      </c>
      <c r="AK93" s="95">
        <v>42373</v>
      </c>
      <c r="AL93" s="34">
        <f t="shared" si="64"/>
        <v>2.1824029405006495E-2</v>
      </c>
      <c r="AM93" s="34">
        <f t="shared" si="71"/>
        <v>2.1589294378119253E-2</v>
      </c>
      <c r="AN93" s="34">
        <f t="shared" si="65"/>
        <v>-1.6029276587457342E-2</v>
      </c>
      <c r="AO93" s="34">
        <f t="shared" si="72"/>
        <v>-1.615913500203171E-2</v>
      </c>
      <c r="AS93" s="95">
        <v>42377</v>
      </c>
      <c r="AT93" s="34">
        <f t="shared" si="66"/>
        <v>-0.12916482545293551</v>
      </c>
      <c r="AU93" s="34">
        <f t="shared" si="67"/>
        <v>-0.1383025570669969</v>
      </c>
      <c r="AV93" s="34">
        <f t="shared" si="68"/>
        <v>-4.7289822568703177E-2</v>
      </c>
      <c r="AW93" s="34">
        <f t="shared" si="69"/>
        <v>-4.8444537602314174E-2</v>
      </c>
      <c r="BB93" s="98">
        <v>42410</v>
      </c>
      <c r="BC93" s="34">
        <f>IF(OR(AE98&gt;($AI$14+$AI$15*$AI$13),AE98&lt;($AI$14-$AI$15*$AI$13)),"",AE98)</f>
        <v>-5.195973893071134E-2</v>
      </c>
      <c r="BD93" s="34">
        <f>IF(OR(AG98&gt;($AJ$14+$AI$15*$AJ$13),AG98&lt;($AJ$14-$AI$15*$AJ$13)),"",AG98)</f>
        <v>-4.7798612578750597E-3</v>
      </c>
      <c r="BE93" s="34"/>
      <c r="BG93" s="95">
        <v>42408</v>
      </c>
      <c r="BH93" s="34">
        <f t="shared" si="83"/>
        <v>5.1252590205189505E-2</v>
      </c>
      <c r="BI93" s="34">
        <f t="shared" si="84"/>
        <v>2.0348413616666946E-2</v>
      </c>
      <c r="BJ93" s="34"/>
      <c r="BL93" s="95">
        <v>42412</v>
      </c>
      <c r="BM93" s="34">
        <f t="shared" si="77"/>
        <v>-3.5941368534597666E-2</v>
      </c>
      <c r="BN93" s="34">
        <f t="shared" si="78"/>
        <v>-4.9947594605551605E-3</v>
      </c>
    </row>
    <row r="94" spans="3:66" s="24" customFormat="1" ht="12.75" x14ac:dyDescent="0.2">
      <c r="C94" s="95">
        <v>42724</v>
      </c>
      <c r="D94" s="96">
        <v>34.091521801975198</v>
      </c>
      <c r="E94" s="30">
        <v>57582.893870200001</v>
      </c>
      <c r="G94" s="41">
        <f t="shared" si="54"/>
        <v>6</v>
      </c>
      <c r="H94" s="95">
        <v>41852</v>
      </c>
      <c r="I94" s="97">
        <f t="shared" si="52"/>
        <v>36.6928527235088</v>
      </c>
      <c r="J94" s="30">
        <f t="shared" si="53"/>
        <v>55902.87</v>
      </c>
      <c r="K94" s="30"/>
      <c r="L94" s="30"/>
      <c r="M94" s="97">
        <f t="shared" ref="M94:N94" si="85">AVERAGE(I90:I94)</f>
        <v>37.044945865545678</v>
      </c>
      <c r="N94" s="30">
        <f t="shared" si="85"/>
        <v>56684.956000000006</v>
      </c>
      <c r="P94" s="98">
        <v>42380</v>
      </c>
      <c r="Q94" s="97">
        <f t="shared" si="55"/>
        <v>11.1532414199089</v>
      </c>
      <c r="R94" s="30">
        <f t="shared" si="56"/>
        <v>39950.490598999997</v>
      </c>
      <c r="T94" s="95">
        <v>42380</v>
      </c>
      <c r="U94" s="97">
        <f t="shared" si="57"/>
        <v>12.055115596794661</v>
      </c>
      <c r="V94" s="30">
        <f t="shared" si="58"/>
        <v>41089.976537519993</v>
      </c>
      <c r="X94" s="95">
        <v>42384</v>
      </c>
      <c r="Y94" s="97">
        <f t="shared" si="59"/>
        <v>10.96094415404842</v>
      </c>
      <c r="Z94" s="30">
        <f t="shared" si="60"/>
        <v>39295.598337540003</v>
      </c>
      <c r="AC94" s="98">
        <v>42380</v>
      </c>
      <c r="AD94" s="34">
        <f t="shared" si="61"/>
        <v>-0.20547945205479601</v>
      </c>
      <c r="AE94" s="34">
        <f t="shared" si="73"/>
        <v>-0.23001643060197366</v>
      </c>
      <c r="AF94" s="34">
        <f t="shared" si="62"/>
        <v>-5.1981311907235539E-2</v>
      </c>
      <c r="AG94" s="34">
        <f t="shared" si="63"/>
        <v>-5.3381063743395803E-2</v>
      </c>
      <c r="AK94" s="95">
        <v>42380</v>
      </c>
      <c r="AL94" s="34">
        <f t="shared" si="64"/>
        <v>-0.15436151079136495</v>
      </c>
      <c r="AM94" s="34">
        <f t="shared" si="71"/>
        <v>-0.16766332842243817</v>
      </c>
      <c r="AN94" s="34">
        <f t="shared" si="65"/>
        <v>-4.5491785896298542E-2</v>
      </c>
      <c r="AO94" s="34">
        <f t="shared" si="72"/>
        <v>-4.6559030192073081E-2</v>
      </c>
      <c r="AS94" s="95">
        <v>42384</v>
      </c>
      <c r="AT94" s="34">
        <f t="shared" si="66"/>
        <v>-0.13228801948546254</v>
      </c>
      <c r="AU94" s="34">
        <f t="shared" si="67"/>
        <v>-0.14189543906983201</v>
      </c>
      <c r="AV94" s="34">
        <f t="shared" si="68"/>
        <v>-5.3758497019633644E-2</v>
      </c>
      <c r="AW94" s="34">
        <f t="shared" si="69"/>
        <v>-5.5257453948083929E-2</v>
      </c>
      <c r="BB94" s="98">
        <v>42415</v>
      </c>
      <c r="BC94" s="34">
        <f>IF(OR(AE99&gt;($AI$14+$AI$15*$AI$13),AE99&lt;($AI$14-$AI$15*$AI$13)),"",AE99)</f>
        <v>-3.929278139887432E-3</v>
      </c>
      <c r="BD94" s="34">
        <f>IF(OR(AG99&gt;($AJ$14+$AI$15*$AJ$13),AG99&lt;($AJ$14-$AI$15*$AJ$13)),"",AG99)</f>
        <v>-7.0508453931970713E-3</v>
      </c>
      <c r="BE94" s="34"/>
      <c r="BG94" s="95">
        <v>42415</v>
      </c>
      <c r="BH94" s="34">
        <f t="shared" si="83"/>
        <v>-2.565498580911597E-2</v>
      </c>
      <c r="BI94" s="34">
        <f t="shared" si="84"/>
        <v>-1.8755023284667992E-5</v>
      </c>
      <c r="BJ94" s="34"/>
      <c r="BL94" s="95">
        <v>42419</v>
      </c>
      <c r="BM94" s="34">
        <f t="shared" si="77"/>
        <v>2.26531631173379E-2</v>
      </c>
      <c r="BN94" s="34">
        <f t="shared" si="78"/>
        <v>3.2215542174296792E-2</v>
      </c>
    </row>
    <row r="95" spans="3:66" s="24" customFormat="1" ht="12.75" x14ac:dyDescent="0.2">
      <c r="C95" s="95">
        <v>42723</v>
      </c>
      <c r="D95" s="96">
        <v>34.892163514343999</v>
      </c>
      <c r="E95" s="30">
        <v>57110.994821100001</v>
      </c>
      <c r="G95" s="41">
        <f t="shared" si="54"/>
        <v>7</v>
      </c>
      <c r="H95" s="95">
        <v>41853</v>
      </c>
      <c r="I95" s="97" t="str">
        <f t="shared" si="52"/>
        <v/>
      </c>
      <c r="J95" s="30" t="str">
        <f t="shared" si="53"/>
        <v/>
      </c>
      <c r="K95" s="30"/>
      <c r="L95" s="30"/>
      <c r="M95" s="30"/>
      <c r="N95" s="30"/>
      <c r="P95" s="98">
        <v>42387</v>
      </c>
      <c r="Q95" s="97">
        <f t="shared" si="55"/>
        <v>10.8647955211182</v>
      </c>
      <c r="R95" s="30">
        <f t="shared" si="56"/>
        <v>37937.272806599998</v>
      </c>
      <c r="T95" s="95">
        <v>42387</v>
      </c>
      <c r="U95" s="97">
        <f t="shared" si="57"/>
        <v>10.903254974290281</v>
      </c>
      <c r="V95" s="30">
        <f t="shared" si="58"/>
        <v>38892.954779059997</v>
      </c>
      <c r="X95" s="95">
        <v>42391</v>
      </c>
      <c r="Y95" s="97">
        <f t="shared" si="59"/>
        <v>10.476355044079959</v>
      </c>
      <c r="Z95" s="30">
        <f t="shared" si="60"/>
        <v>37877.618814539994</v>
      </c>
      <c r="AC95" s="98">
        <v>42387</v>
      </c>
      <c r="AD95" s="34">
        <f t="shared" si="61"/>
        <v>-2.5862068965513019E-2</v>
      </c>
      <c r="AE95" s="34">
        <f t="shared" si="73"/>
        <v>-2.6202372394019742E-2</v>
      </c>
      <c r="AF95" s="34">
        <f t="shared" si="62"/>
        <v>-5.0392817765556819E-2</v>
      </c>
      <c r="AG95" s="34">
        <f t="shared" si="63"/>
        <v>-5.1706872283896387E-2</v>
      </c>
      <c r="AK95" s="95">
        <v>42387</v>
      </c>
      <c r="AL95" s="34">
        <f t="shared" si="64"/>
        <v>-9.5549529430530633E-2</v>
      </c>
      <c r="AM95" s="34">
        <f t="shared" si="71"/>
        <v>-0.10042773455217015</v>
      </c>
      <c r="AN95" s="34">
        <f t="shared" si="65"/>
        <v>-5.3468557142004158E-2</v>
      </c>
      <c r="AO95" s="34">
        <f t="shared" si="72"/>
        <v>-5.49510887493053E-2</v>
      </c>
      <c r="AS95" s="95">
        <v>42391</v>
      </c>
      <c r="AT95" s="34">
        <f t="shared" si="66"/>
        <v>-4.4210526315789811E-2</v>
      </c>
      <c r="AU95" s="34">
        <f t="shared" si="67"/>
        <v>-4.521760599329358E-2</v>
      </c>
      <c r="AV95" s="34">
        <f t="shared" si="68"/>
        <v>-3.6084945464372242E-2</v>
      </c>
      <c r="AW95" s="34">
        <f t="shared" si="69"/>
        <v>-3.6752105955815149E-2</v>
      </c>
      <c r="BB95" s="98">
        <v>42422</v>
      </c>
      <c r="BC95" s="34">
        <f>IF(OR(AE100&gt;($AI$14+$AI$15*$AI$13),AE100&lt;($AI$14-$AI$15*$AI$13)),"",AE100)</f>
        <v>7.5793839369526314E-2</v>
      </c>
      <c r="BD95" s="34">
        <f>IF(OR(AG100&gt;($AJ$14+$AI$15*$AJ$13),AG100&lt;($AJ$14-$AI$15*$AJ$13)),"",AG100)</f>
        <v>7.544793345521808E-2</v>
      </c>
      <c r="BE95" s="34"/>
      <c r="BG95" s="95">
        <v>42422</v>
      </c>
      <c r="BH95" s="34">
        <f t="shared" si="83"/>
        <v>3.5505765789789791E-2</v>
      </c>
      <c r="BI95" s="34">
        <f t="shared" si="84"/>
        <v>4.5753557869812757E-2</v>
      </c>
      <c r="BJ95" s="34"/>
      <c r="BL95" s="95">
        <v>42426</v>
      </c>
      <c r="BM95" s="34">
        <f t="shared" si="77"/>
        <v>7.0122528201843462E-2</v>
      </c>
      <c r="BN95" s="34">
        <f t="shared" si="78"/>
        <v>2.699784510529794E-2</v>
      </c>
    </row>
    <row r="96" spans="3:66" s="24" customFormat="1" ht="12.75" x14ac:dyDescent="0.2">
      <c r="C96" s="95">
        <v>42720</v>
      </c>
      <c r="D96" s="96">
        <v>34.694474202648003</v>
      </c>
      <c r="E96" s="30">
        <v>58389.041920700001</v>
      </c>
      <c r="G96" s="41">
        <f t="shared" si="54"/>
        <v>1</v>
      </c>
      <c r="H96" s="95">
        <v>41854</v>
      </c>
      <c r="I96" s="97" t="str">
        <f t="shared" si="52"/>
        <v/>
      </c>
      <c r="J96" s="30" t="str">
        <f t="shared" si="53"/>
        <v/>
      </c>
      <c r="K96" s="30"/>
      <c r="L96" s="30"/>
      <c r="M96" s="30"/>
      <c r="N96" s="30"/>
      <c r="P96" s="102">
        <v>42395</v>
      </c>
      <c r="Q96" s="97">
        <f t="shared" si="55"/>
        <v>10.037917277918</v>
      </c>
      <c r="R96" s="30">
        <f t="shared" si="56"/>
        <v>37497.476179199999</v>
      </c>
      <c r="T96" s="95">
        <v>42394</v>
      </c>
      <c r="U96" s="97">
        <f t="shared" si="57"/>
        <v>10.3792449248204</v>
      </c>
      <c r="V96" s="30">
        <f t="shared" si="58"/>
        <v>37862.705316524996</v>
      </c>
      <c r="X96" s="95">
        <v>42398</v>
      </c>
      <c r="Y96" s="97">
        <f t="shared" si="59"/>
        <v>11.535432235806651</v>
      </c>
      <c r="Z96" s="30">
        <f t="shared" si="60"/>
        <v>38727.506488024999</v>
      </c>
      <c r="AC96" s="102">
        <v>42395</v>
      </c>
      <c r="AD96" s="34">
        <f t="shared" si="61"/>
        <v>-7.6106194690270468E-2</v>
      </c>
      <c r="AE96" s="34">
        <f t="shared" si="73"/>
        <v>-7.9158143263807615E-2</v>
      </c>
      <c r="AF96" s="34">
        <f t="shared" si="62"/>
        <v>-1.1592731761242647E-2</v>
      </c>
      <c r="AG96" s="34">
        <f t="shared" si="63"/>
        <v>-1.1660451354899929E-2</v>
      </c>
      <c r="AK96" s="95">
        <v>42394</v>
      </c>
      <c r="AL96" s="34">
        <f t="shared" si="64"/>
        <v>-4.8059964726633431E-2</v>
      </c>
      <c r="AM96" s="34">
        <f t="shared" si="71"/>
        <v>-4.925323433283748E-2</v>
      </c>
      <c r="AN96" s="34">
        <f t="shared" si="65"/>
        <v>-2.648935953535958E-2</v>
      </c>
      <c r="AO96" s="34">
        <f t="shared" si="72"/>
        <v>-2.6846524116990938E-2</v>
      </c>
      <c r="AS96" s="95">
        <v>42398</v>
      </c>
      <c r="AT96" s="34">
        <f t="shared" si="66"/>
        <v>0.10109214390602017</v>
      </c>
      <c r="AU96" s="34">
        <f t="shared" si="67"/>
        <v>9.630254534310663E-2</v>
      </c>
      <c r="AV96" s="34">
        <f t="shared" si="68"/>
        <v>2.2437727082219805E-2</v>
      </c>
      <c r="AW96" s="34">
        <f t="shared" si="69"/>
        <v>2.2189704471104577E-2</v>
      </c>
      <c r="BB96" s="98">
        <v>42429</v>
      </c>
      <c r="BC96" s="34">
        <f>IF(OR(AE101&gt;($AI$14+$AI$15*$AI$13),AE101&lt;($AI$14-$AI$15*$AI$13)),"",AE101)</f>
        <v>7.2490397640462279E-2</v>
      </c>
      <c r="BD96" s="34">
        <f>IF(OR(AG101&gt;($AJ$14+$AI$15*$AJ$13),AG101&lt;($AJ$14-$AI$15*$AJ$13)),"",AG101)</f>
        <v>-1.0252362747112791E-2</v>
      </c>
      <c r="BE96" s="34"/>
      <c r="BG96" s="95">
        <v>42429</v>
      </c>
      <c r="BH96" s="34">
        <f t="shared" si="83"/>
        <v>6.9513489502908907E-2</v>
      </c>
      <c r="BI96" s="34">
        <f t="shared" si="84"/>
        <v>9.7492556693203457E-3</v>
      </c>
      <c r="BJ96" s="34"/>
      <c r="BL96" s="95">
        <v>42447</v>
      </c>
      <c r="BM96" s="34">
        <f t="shared" ref="BM96:BM128" si="86">IF(OR(AU103&gt;($AY$14+$AY$15*$AY$13),AU103&lt;($AY$14-$AY$15*$AY$13)),"",AU103)</f>
        <v>9.5161193768627195E-2</v>
      </c>
      <c r="BN96" s="34">
        <f t="shared" ref="BN96:BN128" si="87">IF(OR(AW103&gt;($AZ$14+$AY$15*$AZ$13),AW103&lt;($AZ$14-$AY$15*$AZ$13)),"",AW103)</f>
        <v>-2.9849743998586276E-3</v>
      </c>
    </row>
    <row r="97" spans="3:66" s="24" customFormat="1" ht="12.75" x14ac:dyDescent="0.2">
      <c r="C97" s="95">
        <v>42719</v>
      </c>
      <c r="D97" s="96">
        <v>32.895501466214398</v>
      </c>
      <c r="E97" s="30">
        <v>58396.163288099997</v>
      </c>
      <c r="G97" s="41">
        <f t="shared" si="54"/>
        <v>2</v>
      </c>
      <c r="H97" s="95">
        <v>41855</v>
      </c>
      <c r="I97" s="97">
        <f t="shared" si="52"/>
        <v>37.820341998570797</v>
      </c>
      <c r="J97" s="30">
        <f t="shared" si="53"/>
        <v>56616.33</v>
      </c>
      <c r="K97" s="97">
        <f t="shared" ref="K97:L97" si="88">AVERAGE(I91:I94,I97)</f>
        <v>37.072638584582293</v>
      </c>
      <c r="L97" s="30">
        <f t="shared" si="88"/>
        <v>56469.078000000001</v>
      </c>
      <c r="M97" s="30"/>
      <c r="N97" s="30"/>
      <c r="P97" s="98">
        <v>42401</v>
      </c>
      <c r="Q97" s="97">
        <f t="shared" si="55"/>
        <v>12.912761402532499</v>
      </c>
      <c r="R97" s="30">
        <f t="shared" si="56"/>
        <v>40570.036222399998</v>
      </c>
      <c r="T97" s="95">
        <v>42401</v>
      </c>
      <c r="U97" s="97">
        <f t="shared" si="57"/>
        <v>11.810898069151822</v>
      </c>
      <c r="V97" s="30">
        <f t="shared" si="58"/>
        <v>39096.012434899996</v>
      </c>
      <c r="X97" s="95">
        <v>42405</v>
      </c>
      <c r="Y97" s="97">
        <f t="shared" si="59"/>
        <v>12.528166870811479</v>
      </c>
      <c r="Z97" s="30">
        <f t="shared" si="60"/>
        <v>40033.77000792</v>
      </c>
      <c r="AC97" s="98">
        <v>42401</v>
      </c>
      <c r="AD97" s="34">
        <f t="shared" si="61"/>
        <v>0.28639846743295538</v>
      </c>
      <c r="AE97" s="34">
        <f t="shared" si="73"/>
        <v>0.2518464280806576</v>
      </c>
      <c r="AF97" s="34">
        <f t="shared" si="62"/>
        <v>8.1940449232270174E-2</v>
      </c>
      <c r="AG97" s="34">
        <f t="shared" si="63"/>
        <v>7.8756141231537513E-2</v>
      </c>
      <c r="AK97" s="95">
        <v>42401</v>
      </c>
      <c r="AL97" s="34">
        <f t="shared" si="64"/>
        <v>0.13793422880963524</v>
      </c>
      <c r="AM97" s="34">
        <f t="shared" si="71"/>
        <v>0.12921453861180626</v>
      </c>
      <c r="AN97" s="34">
        <f t="shared" si="65"/>
        <v>3.2573137816349629E-2</v>
      </c>
      <c r="AO97" s="34">
        <f t="shared" si="72"/>
        <v>3.2053879001805535E-2</v>
      </c>
      <c r="AS97" s="95">
        <v>42405</v>
      </c>
      <c r="AT97" s="34">
        <f t="shared" si="66"/>
        <v>8.6059595749114814E-2</v>
      </c>
      <c r="AU97" s="34">
        <f t="shared" si="67"/>
        <v>8.2556096386490599E-2</v>
      </c>
      <c r="AV97" s="34">
        <f t="shared" si="68"/>
        <v>3.3729605604711832E-2</v>
      </c>
      <c r="AW97" s="34">
        <f t="shared" si="69"/>
        <v>3.3173238604647402E-2</v>
      </c>
      <c r="BB97" s="98">
        <v>42443</v>
      </c>
      <c r="BC97" s="34">
        <f t="shared" ref="BC97:BC129" si="89">IF(OR(AE103&gt;($AI$14+$AI$15*$AI$13),AE103&lt;($AI$14-$AI$15*$AI$13)),"",AE103)</f>
        <v>9.1471403497163165E-2</v>
      </c>
      <c r="BD97" s="34">
        <f t="shared" ref="BD97:BD129" si="90">IF(OR(AG103&gt;($AJ$14+$AI$15*$AJ$13),AG103&lt;($AJ$14-$AI$15*$AJ$13)),"",AG103)</f>
        <v>-7.7210420127795457E-3</v>
      </c>
      <c r="BE97" s="34"/>
      <c r="BG97" s="95">
        <v>42443</v>
      </c>
      <c r="BH97" s="34">
        <f t="shared" ref="BH97:BH130" si="91">IF(OR(AM103&gt;($AQ$14+$AQ$15*$AQ$13),AM103&lt;($AQ$14-$AQ$15*$AQ$13)),"",AM103)</f>
        <v>5.4796039173700364E-2</v>
      </c>
      <c r="BI97" s="34">
        <f t="shared" ref="BI97:BI130" si="92">IF(OR(AO103&gt;($AR$14+$AQ$15*$AR$13),AO103&lt;($AR$14-$AQ$15*$AR$13)),"",AO103)</f>
        <v>4.7073988506307035E-2</v>
      </c>
      <c r="BJ97" s="34"/>
      <c r="BL97" s="95">
        <v>42454</v>
      </c>
      <c r="BM97" s="34">
        <f t="shared" si="86"/>
        <v>3.8250957220234978E-2</v>
      </c>
      <c r="BN97" s="34">
        <f t="shared" si="87"/>
        <v>2.5824630216345693E-2</v>
      </c>
    </row>
    <row r="98" spans="3:66" s="24" customFormat="1" ht="12.75" x14ac:dyDescent="0.2">
      <c r="C98" s="95">
        <v>42718</v>
      </c>
      <c r="D98" s="96">
        <v>32.846079138290399</v>
      </c>
      <c r="E98" s="30">
        <v>58212.1170795</v>
      </c>
      <c r="G98" s="41">
        <f t="shared" si="54"/>
        <v>3</v>
      </c>
      <c r="H98" s="95">
        <v>41856</v>
      </c>
      <c r="I98" s="97">
        <f t="shared" si="52"/>
        <v>36.326913221953603</v>
      </c>
      <c r="J98" s="30">
        <f t="shared" si="53"/>
        <v>56202.1</v>
      </c>
      <c r="K98" s="30"/>
      <c r="L98" s="30"/>
      <c r="M98" s="30"/>
      <c r="N98" s="30"/>
      <c r="P98" s="102">
        <v>42410</v>
      </c>
      <c r="Q98" s="97">
        <f t="shared" si="55"/>
        <v>12.2589506986068</v>
      </c>
      <c r="R98" s="30">
        <f t="shared" si="56"/>
        <v>40376.579793800003</v>
      </c>
      <c r="T98" s="95">
        <v>42408</v>
      </c>
      <c r="U98" s="97">
        <f t="shared" si="57"/>
        <v>12.432018237881225</v>
      </c>
      <c r="V98" s="30">
        <f t="shared" si="58"/>
        <v>39899.703454300005</v>
      </c>
      <c r="X98" s="95">
        <v>42412</v>
      </c>
      <c r="Y98" s="97">
        <f t="shared" si="59"/>
        <v>12.085883159332333</v>
      </c>
      <c r="Z98" s="30">
        <f t="shared" si="60"/>
        <v>39834.309499733332</v>
      </c>
      <c r="AC98" s="102">
        <v>42410</v>
      </c>
      <c r="AD98" s="34">
        <f t="shared" si="61"/>
        <v>-5.0632911392405333E-2</v>
      </c>
      <c r="AE98" s="34">
        <f t="shared" si="73"/>
        <v>-5.195973893071134E-2</v>
      </c>
      <c r="AF98" s="34">
        <f t="shared" si="62"/>
        <v>-4.76845590029773E-3</v>
      </c>
      <c r="AG98" s="34">
        <f t="shared" si="63"/>
        <v>-4.7798612578750597E-3</v>
      </c>
      <c r="AK98" s="95">
        <v>42408</v>
      </c>
      <c r="AL98" s="34">
        <f t="shared" si="64"/>
        <v>5.258873331162417E-2</v>
      </c>
      <c r="AM98" s="34">
        <f t="shared" si="71"/>
        <v>5.1252590205189505E-2</v>
      </c>
      <c r="AN98" s="34">
        <f t="shared" si="65"/>
        <v>2.0556853994720292E-2</v>
      </c>
      <c r="AO98" s="34">
        <f t="shared" si="72"/>
        <v>2.0348413616666946E-2</v>
      </c>
      <c r="AS98" s="95">
        <v>42412</v>
      </c>
      <c r="AT98" s="34">
        <f t="shared" si="66"/>
        <v>-3.5303146584804268E-2</v>
      </c>
      <c r="AU98" s="34">
        <f t="shared" si="67"/>
        <v>-3.5941368534597666E-2</v>
      </c>
      <c r="AV98" s="34">
        <f t="shared" si="68"/>
        <v>-4.9823063915092058E-3</v>
      </c>
      <c r="AW98" s="34">
        <f t="shared" si="69"/>
        <v>-4.9947594605551605E-3</v>
      </c>
      <c r="BB98" s="98">
        <v>42450</v>
      </c>
      <c r="BC98" s="34">
        <f t="shared" si="89"/>
        <v>6.1703983152296055E-2</v>
      </c>
      <c r="BD98" s="34">
        <f t="shared" si="90"/>
        <v>4.6074465934501506E-2</v>
      </c>
      <c r="BE98" s="34"/>
      <c r="BG98" s="95">
        <v>42450</v>
      </c>
      <c r="BH98" s="34">
        <f t="shared" si="91"/>
        <v>8.8869613602759814E-2</v>
      </c>
      <c r="BI98" s="34">
        <f t="shared" si="92"/>
        <v>7.8969431933781937E-3</v>
      </c>
      <c r="BJ98" s="34"/>
      <c r="BL98" s="95">
        <v>42461</v>
      </c>
      <c r="BM98" s="34">
        <f t="shared" si="86"/>
        <v>1.4380288827356804E-2</v>
      </c>
      <c r="BN98" s="34">
        <f t="shared" si="87"/>
        <v>7.7010480364234201E-3</v>
      </c>
    </row>
    <row r="99" spans="3:66" s="24" customFormat="1" ht="12.75" x14ac:dyDescent="0.2">
      <c r="C99" s="95">
        <v>42717</v>
      </c>
      <c r="D99" s="96">
        <v>32.569314101916</v>
      </c>
      <c r="E99" s="30">
        <v>59280.5696532</v>
      </c>
      <c r="G99" s="41">
        <f t="shared" si="54"/>
        <v>4</v>
      </c>
      <c r="H99" s="95">
        <v>41857</v>
      </c>
      <c r="I99" s="97">
        <f t="shared" si="52"/>
        <v>36.445596303538998</v>
      </c>
      <c r="J99" s="30">
        <f t="shared" si="53"/>
        <v>56487.18</v>
      </c>
      <c r="K99" s="30"/>
      <c r="L99" s="30"/>
      <c r="M99" s="30"/>
      <c r="N99" s="30"/>
      <c r="P99" s="98">
        <v>42415</v>
      </c>
      <c r="Q99" s="97">
        <f t="shared" si="55"/>
        <v>12.2108763821417</v>
      </c>
      <c r="R99" s="30">
        <f t="shared" si="56"/>
        <v>40092.892066599998</v>
      </c>
      <c r="T99" s="95">
        <v>42415</v>
      </c>
      <c r="U99" s="97">
        <f t="shared" si="57"/>
        <v>12.117131465034674</v>
      </c>
      <c r="V99" s="30">
        <f t="shared" si="58"/>
        <v>39898.955141450002</v>
      </c>
      <c r="X99" s="95">
        <v>42419</v>
      </c>
      <c r="Y99" s="97">
        <f t="shared" si="59"/>
        <v>12.362791222171438</v>
      </c>
      <c r="Z99" s="30">
        <f t="shared" si="60"/>
        <v>41138.487993820003</v>
      </c>
      <c r="AC99" s="98">
        <v>42415</v>
      </c>
      <c r="AD99" s="34">
        <f t="shared" si="61"/>
        <v>-3.921568627448857E-3</v>
      </c>
      <c r="AE99" s="34">
        <f t="shared" si="73"/>
        <v>-3.929278139887432E-3</v>
      </c>
      <c r="AF99" s="34">
        <f t="shared" si="62"/>
        <v>-7.026046501431682E-3</v>
      </c>
      <c r="AG99" s="34">
        <f t="shared" si="63"/>
        <v>-7.0508453931970713E-3</v>
      </c>
      <c r="AK99" s="95">
        <v>42415</v>
      </c>
      <c r="AL99" s="34">
        <f t="shared" si="64"/>
        <v>-2.5328692962102384E-2</v>
      </c>
      <c r="AM99" s="34">
        <f t="shared" si="71"/>
        <v>-2.565498580911597E-2</v>
      </c>
      <c r="AN99" s="34">
        <f t="shared" si="65"/>
        <v>-1.8754847410318298E-5</v>
      </c>
      <c r="AO99" s="34">
        <f t="shared" si="72"/>
        <v>-1.8755023284667992E-5</v>
      </c>
      <c r="AS99" s="95">
        <v>42419</v>
      </c>
      <c r="AT99" s="34">
        <f t="shared" si="66"/>
        <v>2.2911694510738823E-2</v>
      </c>
      <c r="AU99" s="34">
        <f t="shared" si="67"/>
        <v>2.26531631173379E-2</v>
      </c>
      <c r="AV99" s="34">
        <f t="shared" si="68"/>
        <v>3.2740080359505264E-2</v>
      </c>
      <c r="AW99" s="34">
        <f t="shared" si="69"/>
        <v>3.2215542174296792E-2</v>
      </c>
      <c r="BB99" s="98">
        <v>42457</v>
      </c>
      <c r="BC99" s="34">
        <f t="shared" si="89"/>
        <v>-1.0098212266389671E-2</v>
      </c>
      <c r="BD99" s="34">
        <f t="shared" si="90"/>
        <v>-6.5350775385773444E-3</v>
      </c>
      <c r="BE99" s="34"/>
      <c r="BG99" s="95">
        <v>42457</v>
      </c>
      <c r="BH99" s="34">
        <f t="shared" si="91"/>
        <v>2.3278797297243435E-2</v>
      </c>
      <c r="BI99" s="34">
        <f t="shared" si="92"/>
        <v>1.4826883684061648E-2</v>
      </c>
      <c r="BJ99" s="34"/>
      <c r="BL99" s="95">
        <v>42468</v>
      </c>
      <c r="BM99" s="34">
        <f t="shared" si="86"/>
        <v>-5.8309751606383582E-2</v>
      </c>
      <c r="BN99" s="34">
        <f t="shared" si="87"/>
        <v>-3.6599234344061912E-2</v>
      </c>
    </row>
    <row r="100" spans="3:66" s="24" customFormat="1" ht="12.75" x14ac:dyDescent="0.2">
      <c r="C100" s="95">
        <v>42716</v>
      </c>
      <c r="D100" s="96">
        <v>32.668158757763997</v>
      </c>
      <c r="E100" s="30">
        <v>59178.61</v>
      </c>
      <c r="G100" s="41">
        <f t="shared" si="54"/>
        <v>5</v>
      </c>
      <c r="H100" s="95">
        <v>41858</v>
      </c>
      <c r="I100" s="97">
        <f t="shared" si="52"/>
        <v>36.5642793851245</v>
      </c>
      <c r="J100" s="30">
        <f t="shared" si="53"/>
        <v>56188.05</v>
      </c>
      <c r="K100" s="30"/>
      <c r="L100" s="30"/>
      <c r="M100" s="30"/>
      <c r="N100" s="30"/>
      <c r="P100" s="98">
        <v>42422</v>
      </c>
      <c r="Q100" s="97">
        <f t="shared" si="55"/>
        <v>13.1723627114441</v>
      </c>
      <c r="R100" s="30">
        <f t="shared" si="56"/>
        <v>43234.854922899998</v>
      </c>
      <c r="T100" s="95">
        <v>42422</v>
      </c>
      <c r="U100" s="97">
        <f t="shared" si="57"/>
        <v>12.55508848803192</v>
      </c>
      <c r="V100" s="30">
        <f t="shared" si="58"/>
        <v>41766.880565080006</v>
      </c>
      <c r="X100" s="95">
        <v>42426</v>
      </c>
      <c r="Y100" s="97">
        <f t="shared" si="59"/>
        <v>13.26081945373998</v>
      </c>
      <c r="Z100" s="30">
        <f t="shared" si="60"/>
        <v>42264.266944079995</v>
      </c>
      <c r="AC100" s="98">
        <v>42422</v>
      </c>
      <c r="AD100" s="34">
        <f t="shared" si="61"/>
        <v>7.8740157480307049E-2</v>
      </c>
      <c r="AE100" s="34">
        <f t="shared" si="73"/>
        <v>7.5793839369526314E-2</v>
      </c>
      <c r="AF100" s="34">
        <f t="shared" si="62"/>
        <v>7.8367079408508511E-2</v>
      </c>
      <c r="AG100" s="34">
        <f t="shared" si="63"/>
        <v>7.544793345521808E-2</v>
      </c>
      <c r="AK100" s="95">
        <v>42422</v>
      </c>
      <c r="AL100" s="34">
        <f t="shared" si="64"/>
        <v>3.6143622297160061E-2</v>
      </c>
      <c r="AM100" s="34">
        <f t="shared" si="71"/>
        <v>3.5505765789789791E-2</v>
      </c>
      <c r="AN100" s="34">
        <f t="shared" si="65"/>
        <v>4.6816399502388473E-2</v>
      </c>
      <c r="AO100" s="34">
        <f t="shared" si="72"/>
        <v>4.5753557869812757E-2</v>
      </c>
      <c r="AS100" s="95">
        <v>42426</v>
      </c>
      <c r="AT100" s="34">
        <f t="shared" si="66"/>
        <v>7.2639601804325382E-2</v>
      </c>
      <c r="AU100" s="34">
        <f t="shared" si="67"/>
        <v>7.0122528201843462E-2</v>
      </c>
      <c r="AV100" s="34">
        <f t="shared" si="68"/>
        <v>2.7365588896439474E-2</v>
      </c>
      <c r="AW100" s="34">
        <f t="shared" si="69"/>
        <v>2.699784510529794E-2</v>
      </c>
      <c r="BB100" s="98">
        <v>42464</v>
      </c>
      <c r="BC100" s="34">
        <f t="shared" si="89"/>
        <v>-1.0448266618801372E-2</v>
      </c>
      <c r="BD100" s="34">
        <f t="shared" si="90"/>
        <v>-4.1328469610238436E-2</v>
      </c>
      <c r="BE100" s="34"/>
      <c r="BG100" s="95">
        <v>42464</v>
      </c>
      <c r="BH100" s="34">
        <f t="shared" si="91"/>
        <v>1.4867992072678625E-2</v>
      </c>
      <c r="BI100" s="34">
        <f t="shared" si="92"/>
        <v>1.2155085868143433E-3</v>
      </c>
      <c r="BJ100" s="34"/>
      <c r="BL100" s="95">
        <v>42475</v>
      </c>
      <c r="BM100" s="34">
        <f t="shared" si="86"/>
        <v>8.7125304645692722E-2</v>
      </c>
      <c r="BN100" s="34">
        <f t="shared" si="87"/>
        <v>6.4172025410381639E-2</v>
      </c>
    </row>
    <row r="101" spans="3:66" s="24" customFormat="1" ht="12.75" x14ac:dyDescent="0.2">
      <c r="C101" s="95">
        <v>42713</v>
      </c>
      <c r="D101" s="96">
        <v>32.86584806946</v>
      </c>
      <c r="E101" s="30">
        <v>60500.617874299998</v>
      </c>
      <c r="G101" s="41">
        <f t="shared" si="54"/>
        <v>6</v>
      </c>
      <c r="H101" s="95">
        <v>41859</v>
      </c>
      <c r="I101" s="97">
        <f t="shared" si="52"/>
        <v>36.742304007502703</v>
      </c>
      <c r="J101" s="30">
        <f t="shared" si="53"/>
        <v>55572.93</v>
      </c>
      <c r="K101" s="30"/>
      <c r="L101" s="30"/>
      <c r="M101" s="97">
        <f t="shared" ref="M101:N101" si="93">AVERAGE(I97:I101)</f>
        <v>36.779886983338123</v>
      </c>
      <c r="N101" s="30">
        <f t="shared" si="93"/>
        <v>56213.317999999992</v>
      </c>
      <c r="P101" s="98">
        <v>42429</v>
      </c>
      <c r="Q101" s="97">
        <f t="shared" si="55"/>
        <v>14.1626936306257</v>
      </c>
      <c r="R101" s="30">
        <f t="shared" si="56"/>
        <v>42793.859989700002</v>
      </c>
      <c r="T101" s="95">
        <v>42429</v>
      </c>
      <c r="U101" s="97">
        <f t="shared" si="57"/>
        <v>13.458885637576298</v>
      </c>
      <c r="V101" s="30">
        <f t="shared" si="58"/>
        <v>42176.067957439998</v>
      </c>
      <c r="X101" s="95">
        <v>42433</v>
      </c>
      <c r="Y101" s="97">
        <f t="shared" si="59"/>
        <v>14.535750326395078</v>
      </c>
      <c r="Z101" s="30">
        <f t="shared" si="60"/>
        <v>45617.478378640008</v>
      </c>
      <c r="AC101" s="98">
        <v>42429</v>
      </c>
      <c r="AD101" s="34">
        <f t="shared" si="61"/>
        <v>7.5182481751827623E-2</v>
      </c>
      <c r="AE101" s="34">
        <f t="shared" si="73"/>
        <v>7.2490397640462279E-2</v>
      </c>
      <c r="AF101" s="34">
        <f t="shared" si="62"/>
        <v>-1.0199986422677165E-2</v>
      </c>
      <c r="AG101" s="34">
        <f t="shared" si="63"/>
        <v>-1.0252362747112791E-2</v>
      </c>
      <c r="AK101" s="95">
        <v>42429</v>
      </c>
      <c r="AL101" s="34">
        <f t="shared" si="64"/>
        <v>7.1986521672540826E-2</v>
      </c>
      <c r="AM101" s="34">
        <f t="shared" si="71"/>
        <v>6.9513489502908907E-2</v>
      </c>
      <c r="AN101" s="34">
        <f t="shared" si="65"/>
        <v>9.7969344807162795E-3</v>
      </c>
      <c r="AO101" s="34">
        <f t="shared" si="72"/>
        <v>9.7492556693203457E-3</v>
      </c>
      <c r="AS101" s="95">
        <v>42433</v>
      </c>
      <c r="AT101" s="34">
        <f t="shared" si="66"/>
        <v>9.6142691415312731E-2</v>
      </c>
      <c r="AU101" s="34">
        <f t="shared" si="67"/>
        <v>9.1797372948647232E-2</v>
      </c>
      <c r="AV101" s="34">
        <f t="shared" si="68"/>
        <v>7.9339159933772496E-2</v>
      </c>
      <c r="AW101" s="34">
        <f t="shared" si="69"/>
        <v>7.6348964905473521E-2</v>
      </c>
      <c r="BB101" s="98">
        <v>42471</v>
      </c>
      <c r="BC101" s="34">
        <f t="shared" si="89"/>
        <v>3.3112613036571118E-3</v>
      </c>
      <c r="BD101" s="34">
        <f t="shared" si="90"/>
        <v>2.8006946345406021E-2</v>
      </c>
      <c r="BE101" s="34"/>
      <c r="BG101" s="95">
        <v>42471</v>
      </c>
      <c r="BH101" s="34">
        <f t="shared" si="91"/>
        <v>-5.5582159869689007E-2</v>
      </c>
      <c r="BI101" s="34">
        <f t="shared" si="92"/>
        <v>-2.281317466059278E-2</v>
      </c>
      <c r="BJ101" s="34"/>
      <c r="BL101" s="95">
        <v>42482</v>
      </c>
      <c r="BM101" s="34">
        <f t="shared" si="86"/>
        <v>3.8186946882249377E-2</v>
      </c>
      <c r="BN101" s="34">
        <f t="shared" si="87"/>
        <v>2.0754982106735157E-2</v>
      </c>
    </row>
    <row r="102" spans="3:66" s="24" customFormat="1" ht="12.75" x14ac:dyDescent="0.2">
      <c r="C102" s="95">
        <v>42712</v>
      </c>
      <c r="D102" s="96">
        <v>33.014115053231997</v>
      </c>
      <c r="E102" s="30">
        <v>60676.567337100001</v>
      </c>
      <c r="G102" s="41">
        <f t="shared" si="54"/>
        <v>7</v>
      </c>
      <c r="H102" s="95">
        <v>41860</v>
      </c>
      <c r="I102" s="97" t="str">
        <f t="shared" si="52"/>
        <v/>
      </c>
      <c r="J102" s="30" t="str">
        <f t="shared" si="53"/>
        <v/>
      </c>
      <c r="K102" s="30"/>
      <c r="L102" s="30"/>
      <c r="M102" s="30"/>
      <c r="N102" s="30"/>
      <c r="P102" s="98">
        <v>42436</v>
      </c>
      <c r="Q102" s="97">
        <f t="shared" si="55"/>
        <v>15.056875916877001</v>
      </c>
      <c r="R102" s="30">
        <f t="shared" si="56"/>
        <v>49246.101598699999</v>
      </c>
      <c r="T102" s="95">
        <v>42436</v>
      </c>
      <c r="U102" s="97">
        <f t="shared" si="57"/>
        <v>14.714586783645339</v>
      </c>
      <c r="V102" s="30">
        <f t="shared" si="58"/>
        <v>46907.926700440003</v>
      </c>
      <c r="X102" s="95">
        <v>42440</v>
      </c>
      <c r="Y102" s="97">
        <f t="shared" si="59"/>
        <v>15.254942100713318</v>
      </c>
      <c r="Z102" s="30">
        <f t="shared" si="60"/>
        <v>49244.621591440009</v>
      </c>
      <c r="AC102" s="98">
        <v>42436</v>
      </c>
      <c r="AD102" s="34">
        <f t="shared" si="61"/>
        <v>6.313645621181152E-2</v>
      </c>
      <c r="AE102" s="34">
        <f t="shared" si="73"/>
        <v>6.1223460088117097E-2</v>
      </c>
      <c r="AF102" s="34">
        <f t="shared" si="62"/>
        <v>0.15077493852045554</v>
      </c>
      <c r="AG102" s="34">
        <f t="shared" si="63"/>
        <v>0.14043557501674009</v>
      </c>
      <c r="AK102" s="95">
        <v>42436</v>
      </c>
      <c r="AL102" s="34">
        <f t="shared" si="64"/>
        <v>9.3299042720387471E-2</v>
      </c>
      <c r="AM102" s="34">
        <f t="shared" si="71"/>
        <v>8.9199769870602783E-2</v>
      </c>
      <c r="AN102" s="34">
        <f t="shared" si="65"/>
        <v>0.11219297986182442</v>
      </c>
      <c r="AO102" s="34">
        <f t="shared" si="72"/>
        <v>0.10633372381274804</v>
      </c>
      <c r="AS102" s="95">
        <v>42440</v>
      </c>
      <c r="AT102" s="34">
        <f t="shared" si="66"/>
        <v>4.9477444106361679E-2</v>
      </c>
      <c r="AU102" s="34">
        <f t="shared" si="67"/>
        <v>4.8292368009824706E-2</v>
      </c>
      <c r="AV102" s="34">
        <f t="shared" si="68"/>
        <v>7.9512137490229673E-2</v>
      </c>
      <c r="AW102" s="34">
        <f t="shared" si="69"/>
        <v>7.6509214531775949E-2</v>
      </c>
      <c r="BB102" s="98">
        <v>42478</v>
      </c>
      <c r="BC102" s="34">
        <f t="shared" si="89"/>
        <v>6.4021858764928941E-2</v>
      </c>
      <c r="BD102" s="34">
        <f t="shared" si="90"/>
        <v>5.2964379966062021E-2</v>
      </c>
      <c r="BE102" s="34"/>
      <c r="BG102" s="95">
        <v>42478</v>
      </c>
      <c r="BH102" s="34">
        <f t="shared" si="91"/>
        <v>9.8895394391978753E-2</v>
      </c>
      <c r="BI102" s="34">
        <f t="shared" si="92"/>
        <v>6.8928729224680546E-2</v>
      </c>
      <c r="BJ102" s="34"/>
      <c r="BL102" s="95">
        <v>42489</v>
      </c>
      <c r="BM102" s="34">
        <f t="shared" si="86"/>
        <v>5.7351049303058378E-2</v>
      </c>
      <c r="BN102" s="34">
        <f t="shared" si="87"/>
        <v>4.5529520969963882E-3</v>
      </c>
    </row>
    <row r="103" spans="3:66" s="24" customFormat="1" ht="12.75" x14ac:dyDescent="0.2">
      <c r="C103" s="95">
        <v>42711</v>
      </c>
      <c r="D103" s="96">
        <v>33.152497571419197</v>
      </c>
      <c r="E103" s="30">
        <v>61414.403425099998</v>
      </c>
      <c r="G103" s="41">
        <f t="shared" si="54"/>
        <v>1</v>
      </c>
      <c r="H103" s="95">
        <v>41861</v>
      </c>
      <c r="I103" s="97" t="str">
        <f t="shared" si="52"/>
        <v/>
      </c>
      <c r="J103" s="30" t="str">
        <f t="shared" si="53"/>
        <v/>
      </c>
      <c r="K103" s="30"/>
      <c r="L103" s="30"/>
      <c r="M103" s="30"/>
      <c r="N103" s="30"/>
      <c r="P103" s="98">
        <v>42443</v>
      </c>
      <c r="Q103" s="97">
        <f t="shared" si="55"/>
        <v>16.499105410830801</v>
      </c>
      <c r="R103" s="30">
        <f t="shared" si="56"/>
        <v>48867.334499299999</v>
      </c>
      <c r="T103" s="95">
        <v>42443</v>
      </c>
      <c r="U103" s="97">
        <f t="shared" si="57"/>
        <v>15.54338799950408</v>
      </c>
      <c r="V103" s="30">
        <f t="shared" si="58"/>
        <v>49168.868171559996</v>
      </c>
      <c r="X103" s="95">
        <v>42447</v>
      </c>
      <c r="Y103" s="97">
        <f t="shared" si="59"/>
        <v>16.7779364463285</v>
      </c>
      <c r="Z103" s="30">
        <f t="shared" si="60"/>
        <v>49097.846825100001</v>
      </c>
      <c r="AC103" s="98">
        <v>42443</v>
      </c>
      <c r="AD103" s="34">
        <f t="shared" si="61"/>
        <v>9.5785440613031181E-2</v>
      </c>
      <c r="AE103" s="34">
        <f t="shared" si="73"/>
        <v>9.1471403497163165E-2</v>
      </c>
      <c r="AF103" s="34">
        <f t="shared" si="62"/>
        <v>-7.6913113343777262E-3</v>
      </c>
      <c r="AG103" s="34">
        <f t="shared" si="63"/>
        <v>-7.7210420127795457E-3</v>
      </c>
      <c r="AK103" s="95">
        <v>42443</v>
      </c>
      <c r="AL103" s="34">
        <f t="shared" si="64"/>
        <v>5.6325143753266582E-2</v>
      </c>
      <c r="AM103" s="34">
        <f t="shared" si="71"/>
        <v>5.4796039173700364E-2</v>
      </c>
      <c r="AN103" s="34">
        <f t="shared" si="65"/>
        <v>4.8199560930472396E-2</v>
      </c>
      <c r="AO103" s="34">
        <f t="shared" si="72"/>
        <v>4.7073988506307035E-2</v>
      </c>
      <c r="AS103" s="95">
        <v>42447</v>
      </c>
      <c r="AT103" s="34">
        <f t="shared" si="66"/>
        <v>9.9836127568387667E-2</v>
      </c>
      <c r="AU103" s="34">
        <f t="shared" si="67"/>
        <v>9.5161193768627195E-2</v>
      </c>
      <c r="AV103" s="34">
        <f t="shared" si="68"/>
        <v>-2.9805237931916917E-3</v>
      </c>
      <c r="AW103" s="34">
        <f t="shared" si="69"/>
        <v>-2.9849743998586276E-3</v>
      </c>
      <c r="BB103" s="98">
        <v>42485</v>
      </c>
      <c r="BC103" s="34">
        <f t="shared" si="89"/>
        <v>6.2113101563911352E-2</v>
      </c>
      <c r="BD103" s="34">
        <f t="shared" si="90"/>
        <v>-1.9710588938600757E-2</v>
      </c>
      <c r="BE103" s="34"/>
      <c r="BG103" s="95">
        <v>42485</v>
      </c>
      <c r="BH103" s="34">
        <f t="shared" si="91"/>
        <v>4.1193212738959352E-2</v>
      </c>
      <c r="BI103" s="34">
        <f t="shared" si="92"/>
        <v>5.4977746076381121E-3</v>
      </c>
      <c r="BJ103" s="34"/>
      <c r="BL103" s="95">
        <v>42496</v>
      </c>
      <c r="BM103" s="34">
        <f t="shared" si="86"/>
        <v>3.4240016283265187E-2</v>
      </c>
      <c r="BN103" s="34">
        <f t="shared" si="87"/>
        <v>-2.2218512460130017E-2</v>
      </c>
    </row>
    <row r="104" spans="3:66" s="24" customFormat="1" ht="12.75" x14ac:dyDescent="0.2">
      <c r="C104" s="95">
        <v>42710</v>
      </c>
      <c r="D104" s="96">
        <v>33.360071348699996</v>
      </c>
      <c r="E104" s="30">
        <v>61088.245795000003</v>
      </c>
      <c r="G104" s="41">
        <f t="shared" si="54"/>
        <v>2</v>
      </c>
      <c r="H104" s="95">
        <v>41862</v>
      </c>
      <c r="I104" s="97">
        <f t="shared" si="52"/>
        <v>37.671988146588902</v>
      </c>
      <c r="J104" s="30">
        <f t="shared" si="53"/>
        <v>56613.32</v>
      </c>
      <c r="K104" s="97">
        <f t="shared" ref="K104:L104" si="94">AVERAGE(I98:I101,I104)</f>
        <v>36.750216212941744</v>
      </c>
      <c r="L104" s="30">
        <f t="shared" si="94"/>
        <v>56212.716</v>
      </c>
      <c r="M104" s="30"/>
      <c r="N104" s="30"/>
      <c r="P104" s="98">
        <v>42450</v>
      </c>
      <c r="Q104" s="97">
        <f t="shared" si="55"/>
        <v>17.549231241750601</v>
      </c>
      <c r="R104" s="30">
        <f t="shared" si="56"/>
        <v>51171.545880999998</v>
      </c>
      <c r="T104" s="95">
        <v>42450</v>
      </c>
      <c r="U104" s="97">
        <f t="shared" si="57"/>
        <v>16.987961612512461</v>
      </c>
      <c r="V104" s="30">
        <f t="shared" si="58"/>
        <v>49558.689101440003</v>
      </c>
      <c r="X104" s="95">
        <v>42454</v>
      </c>
      <c r="Y104" s="97">
        <f t="shared" si="59"/>
        <v>17.432140782757401</v>
      </c>
      <c r="Z104" s="30">
        <f t="shared" si="60"/>
        <v>50382.294371624994</v>
      </c>
      <c r="AC104" s="98">
        <v>42450</v>
      </c>
      <c r="AD104" s="34">
        <f t="shared" si="61"/>
        <v>6.3647440559440716E-2</v>
      </c>
      <c r="AE104" s="34">
        <f t="shared" si="73"/>
        <v>6.1703983152296055E-2</v>
      </c>
      <c r="AF104" s="34">
        <f t="shared" si="62"/>
        <v>4.7152385234619398E-2</v>
      </c>
      <c r="AG104" s="34">
        <f t="shared" si="63"/>
        <v>4.6074465934501506E-2</v>
      </c>
      <c r="AK104" s="95">
        <v>42450</v>
      </c>
      <c r="AL104" s="34">
        <f t="shared" si="64"/>
        <v>9.2938142768775434E-2</v>
      </c>
      <c r="AM104" s="34">
        <f t="shared" si="71"/>
        <v>8.8869613602759814E-2</v>
      </c>
      <c r="AN104" s="34">
        <f t="shared" si="65"/>
        <v>7.9282062893910599E-3</v>
      </c>
      <c r="AO104" s="34">
        <f t="shared" si="72"/>
        <v>7.8969431933781937E-3</v>
      </c>
      <c r="AS104" s="95">
        <v>42454</v>
      </c>
      <c r="AT104" s="34">
        <f t="shared" si="66"/>
        <v>3.899194269340911E-2</v>
      </c>
      <c r="AU104" s="34">
        <f t="shared" si="67"/>
        <v>3.8250957220234978E-2</v>
      </c>
      <c r="AV104" s="34">
        <f t="shared" si="68"/>
        <v>2.6160975064762892E-2</v>
      </c>
      <c r="AW104" s="34">
        <f t="shared" si="69"/>
        <v>2.5824630216345693E-2</v>
      </c>
      <c r="BB104" s="98">
        <v>42492</v>
      </c>
      <c r="BC104" s="34">
        <f t="shared" si="89"/>
        <v>4.0452815162901973E-2</v>
      </c>
      <c r="BD104" s="34">
        <f t="shared" si="90"/>
        <v>3.2250341850616343E-2</v>
      </c>
      <c r="BE104" s="34"/>
      <c r="BG104" s="95">
        <v>42492</v>
      </c>
      <c r="BH104" s="34">
        <f t="shared" si="91"/>
        <v>4.9926531273484724E-2</v>
      </c>
      <c r="BI104" s="34">
        <f t="shared" si="92"/>
        <v>1.5739213884183059E-2</v>
      </c>
      <c r="BJ104" s="34"/>
      <c r="BL104" s="95">
        <v>42503</v>
      </c>
      <c r="BM104" s="34">
        <f t="shared" si="86"/>
        <v>0.12923743839506407</v>
      </c>
      <c r="BN104" s="34">
        <f t="shared" si="87"/>
        <v>4.1124233581261668E-4</v>
      </c>
    </row>
    <row r="105" spans="3:66" s="24" customFormat="1" ht="12.75" x14ac:dyDescent="0.2">
      <c r="C105" s="95">
        <v>42709</v>
      </c>
      <c r="D105" s="96">
        <v>33.211804364928</v>
      </c>
      <c r="E105" s="30">
        <v>59831.727816300001</v>
      </c>
      <c r="G105" s="41">
        <f t="shared" si="54"/>
        <v>3</v>
      </c>
      <c r="H105" s="95">
        <v>41863</v>
      </c>
      <c r="I105" s="97">
        <f t="shared" si="52"/>
        <v>37.691768660186497</v>
      </c>
      <c r="J105" s="30">
        <f t="shared" si="53"/>
        <v>56442.34</v>
      </c>
      <c r="K105" s="30"/>
      <c r="L105" s="30"/>
      <c r="M105" s="30"/>
      <c r="N105" s="30"/>
      <c r="P105" s="98">
        <v>42457</v>
      </c>
      <c r="Q105" s="97">
        <f t="shared" si="55"/>
        <v>17.372907156945999</v>
      </c>
      <c r="R105" s="30">
        <f t="shared" si="56"/>
        <v>50838.2261822</v>
      </c>
      <c r="T105" s="95">
        <v>42457</v>
      </c>
      <c r="U105" s="97">
        <f t="shared" si="57"/>
        <v>17.388059761556249</v>
      </c>
      <c r="V105" s="30">
        <f t="shared" si="58"/>
        <v>50298.964446924991</v>
      </c>
      <c r="X105" s="95">
        <v>42461</v>
      </c>
      <c r="Y105" s="97">
        <f t="shared" si="59"/>
        <v>17.684631092803659</v>
      </c>
      <c r="Z105" s="30">
        <f t="shared" si="60"/>
        <v>50771.788672980001</v>
      </c>
      <c r="AC105" s="98">
        <v>42457</v>
      </c>
      <c r="AD105" s="34">
        <f t="shared" si="61"/>
        <v>-1.0047396514162754E-2</v>
      </c>
      <c r="AE105" s="34">
        <f t="shared" si="73"/>
        <v>-1.0098212266389671E-2</v>
      </c>
      <c r="AF105" s="34">
        <f t="shared" si="62"/>
        <v>-6.5137703593152185E-3</v>
      </c>
      <c r="AG105" s="34">
        <f t="shared" si="63"/>
        <v>-6.5350775385773444E-3</v>
      </c>
      <c r="AK105" s="95">
        <v>42457</v>
      </c>
      <c r="AL105" s="34">
        <f t="shared" si="64"/>
        <v>2.3551863264695383E-2</v>
      </c>
      <c r="AM105" s="34">
        <f t="shared" si="71"/>
        <v>2.3278797297243435E-2</v>
      </c>
      <c r="AN105" s="34">
        <f t="shared" si="65"/>
        <v>1.4937347191927186E-2</v>
      </c>
      <c r="AO105" s="34">
        <f t="shared" si="72"/>
        <v>1.4826883684061648E-2</v>
      </c>
      <c r="AS105" s="95">
        <v>42461</v>
      </c>
      <c r="AT105" s="34">
        <f t="shared" si="66"/>
        <v>1.448418259081552E-2</v>
      </c>
      <c r="AU105" s="34">
        <f t="shared" si="67"/>
        <v>1.4380288827356804E-2</v>
      </c>
      <c r="AV105" s="34">
        <f t="shared" si="68"/>
        <v>7.730777373536446E-3</v>
      </c>
      <c r="AW105" s="34">
        <f t="shared" si="69"/>
        <v>7.7010480364234201E-3</v>
      </c>
      <c r="BB105" s="98">
        <v>42499</v>
      </c>
      <c r="BC105" s="34">
        <f t="shared" si="89"/>
        <v>8.7477686161052337E-2</v>
      </c>
      <c r="BD105" s="34">
        <f t="shared" si="90"/>
        <v>-4.9200357503534145E-2</v>
      </c>
      <c r="BE105" s="34"/>
      <c r="BG105" s="95">
        <v>42499</v>
      </c>
      <c r="BH105" s="34">
        <f t="shared" si="91"/>
        <v>4.4021840830440084E-2</v>
      </c>
      <c r="BI105" s="34">
        <f t="shared" si="92"/>
        <v>-3.8421679503951395E-2</v>
      </c>
      <c r="BJ105" s="34"/>
      <c r="BL105" s="95">
        <v>42510</v>
      </c>
      <c r="BM105" s="34">
        <f t="shared" si="86"/>
        <v>3.4404004648341584E-2</v>
      </c>
      <c r="BN105" s="34">
        <f t="shared" si="87"/>
        <v>-3.4228207549342811E-2</v>
      </c>
    </row>
    <row r="106" spans="3:66" s="24" customFormat="1" ht="12.75" x14ac:dyDescent="0.2">
      <c r="C106" s="95">
        <v>42706</v>
      </c>
      <c r="D106" s="96">
        <v>33.103075243495198</v>
      </c>
      <c r="E106" s="30">
        <v>60316.128530399998</v>
      </c>
      <c r="G106" s="41">
        <f t="shared" si="54"/>
        <v>4</v>
      </c>
      <c r="H106" s="95">
        <v>41864</v>
      </c>
      <c r="I106" s="97">
        <f t="shared" si="52"/>
        <v>38.384086636101799</v>
      </c>
      <c r="J106" s="30">
        <f t="shared" si="53"/>
        <v>55581.19</v>
      </c>
      <c r="K106" s="30"/>
      <c r="L106" s="30"/>
      <c r="M106" s="30"/>
      <c r="N106" s="30"/>
      <c r="P106" s="98">
        <v>42464</v>
      </c>
      <c r="Q106" s="97">
        <f t="shared" si="55"/>
        <v>17.192335364833301</v>
      </c>
      <c r="R106" s="30">
        <f t="shared" si="56"/>
        <v>48779.985030099997</v>
      </c>
      <c r="T106" s="95">
        <v>42464</v>
      </c>
      <c r="U106" s="97">
        <f t="shared" si="57"/>
        <v>17.648516734381118</v>
      </c>
      <c r="V106" s="30">
        <f t="shared" si="58"/>
        <v>50360.140442559998</v>
      </c>
      <c r="X106" s="95">
        <v>42468</v>
      </c>
      <c r="Y106" s="97">
        <f t="shared" si="59"/>
        <v>16.6829328355049</v>
      </c>
      <c r="Z106" s="30">
        <f t="shared" si="60"/>
        <v>48947.173508980006</v>
      </c>
      <c r="AC106" s="98">
        <v>42464</v>
      </c>
      <c r="AD106" s="34">
        <f t="shared" si="61"/>
        <v>-1.0393873085340344E-2</v>
      </c>
      <c r="AE106" s="34">
        <f t="shared" si="73"/>
        <v>-1.0448266618801372E-2</v>
      </c>
      <c r="AF106" s="34">
        <f t="shared" si="62"/>
        <v>-4.048609297900041E-2</v>
      </c>
      <c r="AG106" s="34">
        <f t="shared" si="63"/>
        <v>-4.1328469610238436E-2</v>
      </c>
      <c r="AK106" s="95">
        <v>42464</v>
      </c>
      <c r="AL106" s="34">
        <f t="shared" si="64"/>
        <v>1.4979070488400303E-2</v>
      </c>
      <c r="AM106" s="34">
        <f t="shared" si="71"/>
        <v>1.4867992072678625E-2</v>
      </c>
      <c r="AN106" s="34">
        <f t="shared" si="65"/>
        <v>1.2162476167787428E-3</v>
      </c>
      <c r="AO106" s="34">
        <f t="shared" si="72"/>
        <v>1.2155085868143433E-3</v>
      </c>
      <c r="AS106" s="95">
        <v>42468</v>
      </c>
      <c r="AT106" s="34">
        <f t="shared" si="66"/>
        <v>-5.6642304385211451E-2</v>
      </c>
      <c r="AU106" s="34">
        <f t="shared" si="67"/>
        <v>-5.8309751606383582E-2</v>
      </c>
      <c r="AV106" s="34">
        <f t="shared" si="68"/>
        <v>-3.5937578952601079E-2</v>
      </c>
      <c r="AW106" s="34">
        <f t="shared" si="69"/>
        <v>-3.6599234344061912E-2</v>
      </c>
      <c r="BB106" s="98">
        <v>42506</v>
      </c>
      <c r="BC106" s="34">
        <f t="shared" si="89"/>
        <v>9.0157224780121545E-2</v>
      </c>
      <c r="BD106" s="34">
        <f t="shared" si="90"/>
        <v>1.5815713942862682E-2</v>
      </c>
      <c r="BE106" s="34"/>
      <c r="BG106" s="95">
        <v>42506</v>
      </c>
      <c r="BH106" s="34">
        <f t="shared" si="91"/>
        <v>0.12905770982861461</v>
      </c>
      <c r="BI106" s="34">
        <f t="shared" si="92"/>
        <v>1.3382674074283261E-2</v>
      </c>
      <c r="BJ106" s="34"/>
      <c r="BL106" s="95">
        <v>42517</v>
      </c>
      <c r="BM106" s="34">
        <f t="shared" si="86"/>
        <v>-3.0197475921576001E-2</v>
      </c>
      <c r="BN106" s="34">
        <f t="shared" si="87"/>
        <v>-2.6211513191175484E-2</v>
      </c>
    </row>
    <row r="107" spans="3:66" s="24" customFormat="1" ht="12.75" x14ac:dyDescent="0.2">
      <c r="C107" s="95">
        <v>42705</v>
      </c>
      <c r="D107" s="96">
        <v>32.826310207120798</v>
      </c>
      <c r="E107" s="30">
        <v>59506.540455800001</v>
      </c>
      <c r="G107" s="41">
        <f t="shared" si="54"/>
        <v>5</v>
      </c>
      <c r="H107" s="95">
        <v>41865</v>
      </c>
      <c r="I107" s="97">
        <f t="shared" si="52"/>
        <v>37.422416437283097</v>
      </c>
      <c r="J107" s="30">
        <f t="shared" si="53"/>
        <v>55780.41</v>
      </c>
      <c r="K107" s="30"/>
      <c r="L107" s="30"/>
      <c r="M107" s="30"/>
      <c r="N107" s="30"/>
      <c r="P107" s="98">
        <v>42471</v>
      </c>
      <c r="Q107" s="97">
        <f t="shared" si="55"/>
        <v>17.249358036026798</v>
      </c>
      <c r="R107" s="30">
        <f t="shared" si="56"/>
        <v>50165.474556599998</v>
      </c>
      <c r="T107" s="95">
        <v>42471</v>
      </c>
      <c r="U107" s="97">
        <f t="shared" si="57"/>
        <v>16.6943373697436</v>
      </c>
      <c r="V107" s="30">
        <f t="shared" si="58"/>
        <v>49224.271414280003</v>
      </c>
      <c r="X107" s="95">
        <v>42475</v>
      </c>
      <c r="Y107" s="97">
        <f t="shared" si="59"/>
        <v>18.201636644957858</v>
      </c>
      <c r="Z107" s="30">
        <f t="shared" si="60"/>
        <v>52191.18705696</v>
      </c>
      <c r="AC107" s="98">
        <v>42471</v>
      </c>
      <c r="AD107" s="34">
        <f t="shared" si="61"/>
        <v>3.3167495854073969E-3</v>
      </c>
      <c r="AE107" s="34">
        <f t="shared" si="73"/>
        <v>3.3112613036571118E-3</v>
      </c>
      <c r="AF107" s="34">
        <f t="shared" si="62"/>
        <v>2.8402828037874084E-2</v>
      </c>
      <c r="AG107" s="34">
        <f t="shared" si="63"/>
        <v>2.8006946345406021E-2</v>
      </c>
      <c r="AK107" s="95">
        <v>42471</v>
      </c>
      <c r="AL107" s="34">
        <f t="shared" si="64"/>
        <v>-5.4065697361335707E-2</v>
      </c>
      <c r="AM107" s="34">
        <f t="shared" si="71"/>
        <v>-5.5582159869689007E-2</v>
      </c>
      <c r="AN107" s="34">
        <f t="shared" si="65"/>
        <v>-2.2554921775397974E-2</v>
      </c>
      <c r="AO107" s="34">
        <f t="shared" si="72"/>
        <v>-2.281317466059278E-2</v>
      </c>
      <c r="AS107" s="95">
        <v>42475</v>
      </c>
      <c r="AT107" s="34">
        <f t="shared" si="66"/>
        <v>9.1033382704797994E-2</v>
      </c>
      <c r="AU107" s="34">
        <f t="shared" si="67"/>
        <v>8.7125304645692722E-2</v>
      </c>
      <c r="AV107" s="34">
        <f t="shared" si="68"/>
        <v>6.6275809519110052E-2</v>
      </c>
      <c r="AW107" s="34">
        <f t="shared" si="69"/>
        <v>6.4172025410381639E-2</v>
      </c>
      <c r="BB107" s="98">
        <v>42513</v>
      </c>
      <c r="BC107" s="34">
        <f t="shared" si="89"/>
        <v>-1.5204698190539843E-2</v>
      </c>
      <c r="BD107" s="34">
        <f t="shared" si="90"/>
        <v>-4.8905538342199455E-2</v>
      </c>
      <c r="BE107" s="34"/>
      <c r="BG107" s="95">
        <v>42513</v>
      </c>
      <c r="BH107" s="34">
        <f t="shared" si="91"/>
        <v>1.375306497080255E-2</v>
      </c>
      <c r="BI107" s="34">
        <f t="shared" si="92"/>
        <v>-4.7145898224060054E-2</v>
      </c>
      <c r="BJ107" s="34"/>
      <c r="BL107" s="95">
        <v>42524</v>
      </c>
      <c r="BM107" s="34">
        <f t="shared" si="86"/>
        <v>4.0185147729492943E-2</v>
      </c>
      <c r="BN107" s="34">
        <f t="shared" si="87"/>
        <v>1.795428551730436E-3</v>
      </c>
    </row>
    <row r="108" spans="3:66" s="24" customFormat="1" ht="12.75" x14ac:dyDescent="0.2">
      <c r="C108" s="95">
        <v>42704</v>
      </c>
      <c r="D108" s="96">
        <v>33.696143178583199</v>
      </c>
      <c r="E108" s="30">
        <v>61906.357051799998</v>
      </c>
      <c r="G108" s="41">
        <f t="shared" si="54"/>
        <v>6</v>
      </c>
      <c r="H108" s="95">
        <v>41866</v>
      </c>
      <c r="I108" s="97">
        <f t="shared" si="52"/>
        <v>37.353243763646702</v>
      </c>
      <c r="J108" s="30">
        <f t="shared" si="53"/>
        <v>56963.65</v>
      </c>
      <c r="K108" s="30"/>
      <c r="L108" s="30"/>
      <c r="M108" s="97">
        <f t="shared" ref="M108:N108" si="95">AVERAGE(I104:I108)</f>
        <v>37.704700728761402</v>
      </c>
      <c r="N108" s="30">
        <f t="shared" si="95"/>
        <v>56276.182000000008</v>
      </c>
      <c r="P108" s="98">
        <v>42478</v>
      </c>
      <c r="Q108" s="97">
        <f t="shared" si="55"/>
        <v>18.389811459896301</v>
      </c>
      <c r="R108" s="30">
        <f t="shared" si="56"/>
        <v>52894.079411500003</v>
      </c>
      <c r="T108" s="95">
        <v>42478</v>
      </c>
      <c r="U108" s="97">
        <f t="shared" si="57"/>
        <v>18.429727329731758</v>
      </c>
      <c r="V108" s="30">
        <f t="shared" si="58"/>
        <v>52736.90802794</v>
      </c>
      <c r="X108" s="95">
        <v>42482</v>
      </c>
      <c r="Y108" s="97">
        <f t="shared" si="59"/>
        <v>18.910143334536798</v>
      </c>
      <c r="Z108" s="30">
        <f t="shared" si="60"/>
        <v>53285.733565925002</v>
      </c>
      <c r="AC108" s="98">
        <v>42478</v>
      </c>
      <c r="AD108" s="34">
        <f t="shared" si="61"/>
        <v>6.6115702479336624E-2</v>
      </c>
      <c r="AE108" s="34">
        <f t="shared" si="73"/>
        <v>6.4021858764928941E-2</v>
      </c>
      <c r="AF108" s="34">
        <f t="shared" si="62"/>
        <v>5.439208696852682E-2</v>
      </c>
      <c r="AG108" s="34">
        <f t="shared" si="63"/>
        <v>5.2964379966062021E-2</v>
      </c>
      <c r="AK108" s="95">
        <v>42478</v>
      </c>
      <c r="AL108" s="34">
        <f t="shared" si="64"/>
        <v>0.10395081407264084</v>
      </c>
      <c r="AM108" s="34">
        <f t="shared" si="71"/>
        <v>9.8895394391978753E-2</v>
      </c>
      <c r="AN108" s="34">
        <f t="shared" si="65"/>
        <v>7.135984978014287E-2</v>
      </c>
      <c r="AO108" s="34">
        <f t="shared" si="72"/>
        <v>6.8928729224680546E-2</v>
      </c>
      <c r="AS108" s="95">
        <v>42482</v>
      </c>
      <c r="AT108" s="34">
        <f t="shared" si="66"/>
        <v>3.8925438596490558E-2</v>
      </c>
      <c r="AU108" s="34">
        <f t="shared" si="67"/>
        <v>3.8186946882249377E-2</v>
      </c>
      <c r="AV108" s="34">
        <f t="shared" si="68"/>
        <v>2.0971864613281266E-2</v>
      </c>
      <c r="AW108" s="34">
        <f t="shared" si="69"/>
        <v>2.0754982106735157E-2</v>
      </c>
      <c r="BB108" s="98">
        <v>42520</v>
      </c>
      <c r="BC108" s="34">
        <f t="shared" si="89"/>
        <v>-6.5226484820857678E-3</v>
      </c>
      <c r="BD108" s="34">
        <f t="shared" si="90"/>
        <v>-7.4486593288017461E-3</v>
      </c>
      <c r="BE108" s="34"/>
      <c r="BG108" s="95">
        <v>42520</v>
      </c>
      <c r="BH108" s="34">
        <f t="shared" si="91"/>
        <v>-2.8830270801545869E-2</v>
      </c>
      <c r="BI108" s="34">
        <f t="shared" si="92"/>
        <v>-1.8251066548850049E-2</v>
      </c>
      <c r="BJ108" s="34"/>
      <c r="BL108" s="95">
        <v>42531</v>
      </c>
      <c r="BM108" s="34">
        <f t="shared" si="86"/>
        <v>2.8815949098913076E-2</v>
      </c>
      <c r="BN108" s="34">
        <f t="shared" si="87"/>
        <v>2.4535537494248243E-2</v>
      </c>
    </row>
    <row r="109" spans="3:66" s="24" customFormat="1" ht="12.75" x14ac:dyDescent="0.2">
      <c r="C109" s="95">
        <v>42703</v>
      </c>
      <c r="D109" s="96">
        <v>33.112959709080002</v>
      </c>
      <c r="E109" s="30">
        <v>60986.515047599998</v>
      </c>
      <c r="G109" s="41">
        <f t="shared" si="54"/>
        <v>7</v>
      </c>
      <c r="H109" s="95">
        <v>41867</v>
      </c>
      <c r="I109" s="97" t="str">
        <f t="shared" si="52"/>
        <v/>
      </c>
      <c r="J109" s="30" t="str">
        <f t="shared" si="53"/>
        <v/>
      </c>
      <c r="K109" s="30"/>
      <c r="L109" s="30"/>
      <c r="M109" s="30"/>
      <c r="N109" s="30"/>
      <c r="P109" s="98">
        <v>42485</v>
      </c>
      <c r="Q109" s="97">
        <f t="shared" si="55"/>
        <v>19.568279997894901</v>
      </c>
      <c r="R109" s="30">
        <f t="shared" si="56"/>
        <v>51861.713646800003</v>
      </c>
      <c r="T109" s="95">
        <v>42485</v>
      </c>
      <c r="U109" s="97">
        <f t="shared" si="57"/>
        <v>19.204760469036451</v>
      </c>
      <c r="V109" s="30">
        <f t="shared" si="58"/>
        <v>53027.642124749997</v>
      </c>
      <c r="X109" s="95">
        <v>42489</v>
      </c>
      <c r="Y109" s="97">
        <f t="shared" si="59"/>
        <v>20.02636212314912</v>
      </c>
      <c r="Z109" s="30">
        <f t="shared" si="60"/>
        <v>53528.894087360008</v>
      </c>
      <c r="AC109" s="98">
        <v>42485</v>
      </c>
      <c r="AD109" s="34">
        <f t="shared" si="61"/>
        <v>6.4082687338505639E-2</v>
      </c>
      <c r="AE109" s="34">
        <f t="shared" si="73"/>
        <v>6.2113101563911352E-2</v>
      </c>
      <c r="AF109" s="34">
        <f t="shared" si="62"/>
        <v>-1.9517605300746532E-2</v>
      </c>
      <c r="AG109" s="34">
        <f t="shared" si="63"/>
        <v>-1.9710588938600757E-2</v>
      </c>
      <c r="AK109" s="95">
        <v>42485</v>
      </c>
      <c r="AL109" s="34">
        <f t="shared" si="64"/>
        <v>4.2053424092410197E-2</v>
      </c>
      <c r="AM109" s="34">
        <f t="shared" si="71"/>
        <v>4.1193212738959352E-2</v>
      </c>
      <c r="AN109" s="34">
        <f t="shared" si="65"/>
        <v>5.5129151040853586E-3</v>
      </c>
      <c r="AO109" s="34">
        <f t="shared" si="72"/>
        <v>5.4977746076381121E-3</v>
      </c>
      <c r="AS109" s="95">
        <v>42489</v>
      </c>
      <c r="AT109" s="34">
        <f t="shared" si="66"/>
        <v>5.902751601960099E-2</v>
      </c>
      <c r="AU109" s="34">
        <f t="shared" si="67"/>
        <v>5.7351049303058378E-2</v>
      </c>
      <c r="AV109" s="34">
        <f t="shared" si="68"/>
        <v>4.5633325312894879E-3</v>
      </c>
      <c r="AW109" s="34">
        <f t="shared" si="69"/>
        <v>4.5529520969963882E-3</v>
      </c>
      <c r="BB109" s="98">
        <v>42527</v>
      </c>
      <c r="BC109" s="34">
        <f t="shared" si="89"/>
        <v>4.2048236243501319E-2</v>
      </c>
      <c r="BD109" s="34">
        <f t="shared" si="90"/>
        <v>2.9529623153742985E-2</v>
      </c>
      <c r="BE109" s="34"/>
      <c r="BG109" s="95">
        <v>42527</v>
      </c>
      <c r="BH109" s="34">
        <f t="shared" si="91"/>
        <v>5.0093811134395469E-2</v>
      </c>
      <c r="BI109" s="34">
        <f t="shared" si="92"/>
        <v>9.578066354461609E-3</v>
      </c>
      <c r="BJ109" s="34"/>
      <c r="BL109" s="95">
        <v>42538</v>
      </c>
      <c r="BM109" s="34">
        <f t="shared" si="86"/>
        <v>9.3983499805716502E-3</v>
      </c>
      <c r="BN109" s="34">
        <f t="shared" si="87"/>
        <v>-2.7724023762972949E-2</v>
      </c>
    </row>
    <row r="110" spans="3:66" s="24" customFormat="1" ht="12.75" x14ac:dyDescent="0.2">
      <c r="C110" s="95">
        <v>42702</v>
      </c>
      <c r="D110" s="96">
        <v>33.804872300016001</v>
      </c>
      <c r="E110" s="30">
        <v>62855.4951392</v>
      </c>
      <c r="G110" s="41">
        <f t="shared" si="54"/>
        <v>1</v>
      </c>
      <c r="H110" s="95">
        <v>41868</v>
      </c>
      <c r="I110" s="97" t="str">
        <f t="shared" si="52"/>
        <v/>
      </c>
      <c r="J110" s="30" t="str">
        <f t="shared" si="53"/>
        <v/>
      </c>
      <c r="K110" s="30"/>
      <c r="L110" s="30"/>
      <c r="M110" s="30"/>
      <c r="N110" s="30"/>
      <c r="P110" s="98">
        <v>42492</v>
      </c>
      <c r="Q110" s="97">
        <f t="shared" si="55"/>
        <v>20.376101173135801</v>
      </c>
      <c r="R110" s="30">
        <f t="shared" si="56"/>
        <v>53561.534210799997</v>
      </c>
      <c r="T110" s="95">
        <v>42492</v>
      </c>
      <c r="U110" s="97">
        <f t="shared" si="57"/>
        <v>20.187926358197302</v>
      </c>
      <c r="V110" s="30">
        <f t="shared" si="58"/>
        <v>53868.858200159993</v>
      </c>
      <c r="X110" s="95">
        <v>42496</v>
      </c>
      <c r="Y110" s="97">
        <f t="shared" si="59"/>
        <v>20.723939467415999</v>
      </c>
      <c r="Z110" s="30">
        <f t="shared" si="60"/>
        <v>52352.676971859997</v>
      </c>
      <c r="AC110" s="98">
        <v>42492</v>
      </c>
      <c r="AD110" s="34">
        <f t="shared" si="61"/>
        <v>4.1282175813500466E-2</v>
      </c>
      <c r="AE110" s="34">
        <f t="shared" si="73"/>
        <v>4.0452815162901973E-2</v>
      </c>
      <c r="AF110" s="34">
        <f t="shared" si="62"/>
        <v>3.2776020005364392E-2</v>
      </c>
      <c r="AG110" s="34">
        <f t="shared" si="63"/>
        <v>3.2250341850616343E-2</v>
      </c>
      <c r="AK110" s="95">
        <v>42492</v>
      </c>
      <c r="AL110" s="34">
        <f t="shared" si="64"/>
        <v>5.1193863664480199E-2</v>
      </c>
      <c r="AM110" s="34">
        <f t="shared" si="71"/>
        <v>4.9926531273484724E-2</v>
      </c>
      <c r="AN110" s="34">
        <f t="shared" si="65"/>
        <v>1.5863727703204322E-2</v>
      </c>
      <c r="AO110" s="34">
        <f t="shared" si="72"/>
        <v>1.5739213884183059E-2</v>
      </c>
      <c r="AS110" s="95">
        <v>42496</v>
      </c>
      <c r="AT110" s="34">
        <f t="shared" si="66"/>
        <v>3.4832953682612411E-2</v>
      </c>
      <c r="AU110" s="34">
        <f t="shared" si="67"/>
        <v>3.4240016283265187E-2</v>
      </c>
      <c r="AV110" s="34">
        <f t="shared" si="68"/>
        <v>-2.1973499276491837E-2</v>
      </c>
      <c r="AW110" s="34">
        <f t="shared" si="69"/>
        <v>-2.2218512460130017E-2</v>
      </c>
      <c r="BB110" s="98">
        <v>42534</v>
      </c>
      <c r="BC110" s="34">
        <f t="shared" si="89"/>
        <v>1.2470933254116329E-2</v>
      </c>
      <c r="BD110" s="34">
        <f t="shared" si="90"/>
        <v>-1.5406263473082457E-2</v>
      </c>
      <c r="BE110" s="34"/>
      <c r="BG110" s="95">
        <v>42534</v>
      </c>
      <c r="BH110" s="34">
        <f t="shared" si="91"/>
        <v>2.3007328012603717E-2</v>
      </c>
      <c r="BI110" s="34">
        <f t="shared" si="92"/>
        <v>1.5559876446407033E-2</v>
      </c>
      <c r="BJ110" s="34"/>
      <c r="BL110" s="95">
        <v>42545</v>
      </c>
      <c r="BM110" s="34">
        <f t="shared" si="86"/>
        <v>2.7972278563704024E-2</v>
      </c>
      <c r="BN110" s="34">
        <f t="shared" si="87"/>
        <v>2.7324790166304368E-2</v>
      </c>
    </row>
    <row r="111" spans="3:66" s="24" customFormat="1" ht="12.75" x14ac:dyDescent="0.2">
      <c r="C111" s="95">
        <v>42699</v>
      </c>
      <c r="D111" s="96">
        <v>33.300764555191201</v>
      </c>
      <c r="E111" s="30">
        <v>61559.076549600002</v>
      </c>
      <c r="G111" s="41">
        <f t="shared" si="54"/>
        <v>2</v>
      </c>
      <c r="H111" s="95">
        <v>41869</v>
      </c>
      <c r="I111" s="97">
        <f t="shared" si="52"/>
        <v>37.442180058322101</v>
      </c>
      <c r="J111" s="30">
        <f t="shared" si="53"/>
        <v>57560.72</v>
      </c>
      <c r="K111" s="97">
        <f t="shared" ref="K111:L111" si="96">AVERAGE(I105:I108,I111)</f>
        <v>37.658739111108034</v>
      </c>
      <c r="L111" s="30">
        <f t="shared" si="96"/>
        <v>56465.661999999997</v>
      </c>
      <c r="M111" s="30"/>
      <c r="N111" s="30"/>
      <c r="P111" s="98">
        <v>42499</v>
      </c>
      <c r="Q111" s="97">
        <f t="shared" si="55"/>
        <v>22.238841765456002</v>
      </c>
      <c r="R111" s="30">
        <f t="shared" si="56"/>
        <v>50990.064887599998</v>
      </c>
      <c r="T111" s="95">
        <v>42499</v>
      </c>
      <c r="U111" s="97">
        <f t="shared" si="57"/>
        <v>21.096487585880041</v>
      </c>
      <c r="V111" s="30">
        <f t="shared" si="58"/>
        <v>51838.383107219997</v>
      </c>
      <c r="X111" s="95">
        <v>42503</v>
      </c>
      <c r="Y111" s="97">
        <f t="shared" si="59"/>
        <v>23.58302011561738</v>
      </c>
      <c r="Z111" s="30">
        <f t="shared" si="60"/>
        <v>52374.211036579996</v>
      </c>
      <c r="AC111" s="98">
        <v>42499</v>
      </c>
      <c r="AD111" s="34">
        <f t="shared" si="61"/>
        <v>9.1417910447758821E-2</v>
      </c>
      <c r="AE111" s="34">
        <f t="shared" si="73"/>
        <v>8.7477686161052337E-2</v>
      </c>
      <c r="AF111" s="34">
        <f t="shared" si="62"/>
        <v>-4.8009627825065126E-2</v>
      </c>
      <c r="AG111" s="34">
        <f t="shared" si="63"/>
        <v>-4.9200357503534145E-2</v>
      </c>
      <c r="AK111" s="95">
        <v>42499</v>
      </c>
      <c r="AL111" s="34">
        <f t="shared" si="64"/>
        <v>4.5005178420111314E-2</v>
      </c>
      <c r="AM111" s="34">
        <f t="shared" si="71"/>
        <v>4.4021840830440084E-2</v>
      </c>
      <c r="AN111" s="34">
        <f t="shared" si="65"/>
        <v>-3.7692929844463707E-2</v>
      </c>
      <c r="AO111" s="34">
        <f t="shared" si="72"/>
        <v>-3.8421679503951395E-2</v>
      </c>
      <c r="AS111" s="95">
        <v>42503</v>
      </c>
      <c r="AT111" s="34">
        <f t="shared" si="66"/>
        <v>0.13796028755520529</v>
      </c>
      <c r="AU111" s="34">
        <f t="shared" si="67"/>
        <v>0.12923743839506407</v>
      </c>
      <c r="AV111" s="34">
        <f t="shared" si="68"/>
        <v>4.113269075347592E-4</v>
      </c>
      <c r="AW111" s="34">
        <f t="shared" si="69"/>
        <v>4.1124233581261668E-4</v>
      </c>
      <c r="BB111" s="98">
        <v>42541</v>
      </c>
      <c r="BC111" s="34">
        <f t="shared" si="89"/>
        <v>4.6907237324143071E-2</v>
      </c>
      <c r="BD111" s="34">
        <f t="shared" si="90"/>
        <v>1.3373005920326936E-2</v>
      </c>
      <c r="BE111" s="34"/>
      <c r="BG111" s="95">
        <v>42541</v>
      </c>
      <c r="BH111" s="34">
        <f t="shared" si="91"/>
        <v>1.6330923879622417E-2</v>
      </c>
      <c r="BI111" s="34">
        <f t="shared" si="92"/>
        <v>-2.1960745541504106E-2</v>
      </c>
      <c r="BJ111" s="34"/>
      <c r="BL111" s="95">
        <v>42552</v>
      </c>
      <c r="BM111" s="34">
        <f t="shared" si="86"/>
        <v>4.6597327728727496E-2</v>
      </c>
      <c r="BN111" s="34">
        <f t="shared" si="87"/>
        <v>4.045048303821696E-3</v>
      </c>
    </row>
    <row r="112" spans="3:66" s="24" customFormat="1" ht="12.75" x14ac:dyDescent="0.2">
      <c r="C112" s="95">
        <v>42698</v>
      </c>
      <c r="D112" s="96">
        <v>33.458916004548001</v>
      </c>
      <c r="E112" s="30">
        <v>61395.531018200003</v>
      </c>
      <c r="G112" s="41">
        <f t="shared" si="54"/>
        <v>3</v>
      </c>
      <c r="H112" s="95">
        <v>41870</v>
      </c>
      <c r="I112" s="97">
        <f t="shared" si="52"/>
        <v>37.471825489880501</v>
      </c>
      <c r="J112" s="30">
        <f t="shared" si="53"/>
        <v>58449.29</v>
      </c>
      <c r="K112" s="30"/>
      <c r="L112" s="30"/>
      <c r="M112" s="30"/>
      <c r="N112" s="30"/>
      <c r="P112" s="98">
        <v>42506</v>
      </c>
      <c r="Q112" s="97">
        <f t="shared" si="55"/>
        <v>24.336994837028399</v>
      </c>
      <c r="R112" s="30">
        <f t="shared" si="56"/>
        <v>51802.9201674</v>
      </c>
      <c r="T112" s="95">
        <v>42506</v>
      </c>
      <c r="U112" s="97">
        <f t="shared" si="57"/>
        <v>24.002650729931862</v>
      </c>
      <c r="V112" s="30">
        <f t="shared" si="58"/>
        <v>52536.782092540001</v>
      </c>
      <c r="X112" s="95">
        <v>42510</v>
      </c>
      <c r="Y112" s="97">
        <f t="shared" si="59"/>
        <v>24.4084887429829</v>
      </c>
      <c r="Z112" s="30">
        <f t="shared" si="60"/>
        <v>50611.868637319996</v>
      </c>
      <c r="AC112" s="98">
        <v>42506</v>
      </c>
      <c r="AD112" s="34">
        <f t="shared" si="61"/>
        <v>9.4346328540881874E-2</v>
      </c>
      <c r="AE112" s="34">
        <f t="shared" si="73"/>
        <v>9.0157224780121545E-2</v>
      </c>
      <c r="AF112" s="34">
        <f t="shared" si="62"/>
        <v>1.5941444310608732E-2</v>
      </c>
      <c r="AG112" s="34">
        <f t="shared" si="63"/>
        <v>1.5815713942862682E-2</v>
      </c>
      <c r="AK112" s="95">
        <v>42506</v>
      </c>
      <c r="AL112" s="34">
        <f t="shared" si="64"/>
        <v>0.13775578196234561</v>
      </c>
      <c r="AM112" s="34">
        <f t="shared" si="71"/>
        <v>0.12905770982861461</v>
      </c>
      <c r="AN112" s="34">
        <f t="shared" si="65"/>
        <v>1.3472622860853267E-2</v>
      </c>
      <c r="AO112" s="34">
        <f t="shared" si="72"/>
        <v>1.3382674074283261E-2</v>
      </c>
      <c r="AS112" s="95">
        <v>42510</v>
      </c>
      <c r="AT112" s="34">
        <f t="shared" si="66"/>
        <v>3.5002668162033679E-2</v>
      </c>
      <c r="AU112" s="34">
        <f t="shared" si="67"/>
        <v>3.4404004648341584E-2</v>
      </c>
      <c r="AV112" s="34">
        <f t="shared" si="68"/>
        <v>-3.3649049109858997E-2</v>
      </c>
      <c r="AW112" s="34">
        <f t="shared" si="69"/>
        <v>-3.4228207549342811E-2</v>
      </c>
      <c r="BB112" s="98">
        <v>42548</v>
      </c>
      <c r="BC112" s="34">
        <f t="shared" si="89"/>
        <v>-7.7908017877664319E-3</v>
      </c>
      <c r="BD112" s="34">
        <f t="shared" si="90"/>
        <v>-2.1770055830172753E-2</v>
      </c>
      <c r="BE112" s="34"/>
      <c r="BG112" s="95">
        <v>42548</v>
      </c>
      <c r="BH112" s="34">
        <f t="shared" si="91"/>
        <v>1.7031860131044685E-2</v>
      </c>
      <c r="BI112" s="34">
        <f t="shared" si="92"/>
        <v>2.0319237284277973E-2</v>
      </c>
      <c r="BJ112" s="34"/>
      <c r="BL112" s="95">
        <v>42559</v>
      </c>
      <c r="BM112" s="34">
        <f t="shared" si="86"/>
        <v>7.3533030514632988E-2</v>
      </c>
      <c r="BN112" s="34">
        <f t="shared" si="87"/>
        <v>2.8923119970051696E-2</v>
      </c>
    </row>
    <row r="113" spans="3:66" s="24" customFormat="1" ht="12.75" x14ac:dyDescent="0.2">
      <c r="C113" s="95">
        <v>42697</v>
      </c>
      <c r="D113" s="96">
        <v>33.1426131058344</v>
      </c>
      <c r="E113" s="30">
        <v>61985.905680000003</v>
      </c>
      <c r="G113" s="41">
        <f t="shared" si="54"/>
        <v>4</v>
      </c>
      <c r="H113" s="95">
        <v>41871</v>
      </c>
      <c r="I113" s="97">
        <f t="shared" si="52"/>
        <v>37.274189279490898</v>
      </c>
      <c r="J113" s="30">
        <f t="shared" si="53"/>
        <v>58878.239999999998</v>
      </c>
      <c r="K113" s="30"/>
      <c r="L113" s="30"/>
      <c r="M113" s="30"/>
      <c r="N113" s="30"/>
      <c r="P113" s="98">
        <v>42513</v>
      </c>
      <c r="Q113" s="97">
        <f t="shared" si="55"/>
        <v>23.969757119887799</v>
      </c>
      <c r="R113" s="30">
        <f t="shared" si="56"/>
        <v>49330.422660099997</v>
      </c>
      <c r="T113" s="95">
        <v>42513</v>
      </c>
      <c r="U113" s="97">
        <f t="shared" si="57"/>
        <v>24.33504119955478</v>
      </c>
      <c r="V113" s="30">
        <f t="shared" si="58"/>
        <v>50117.369135860004</v>
      </c>
      <c r="X113" s="95">
        <v>42517</v>
      </c>
      <c r="Y113" s="97">
        <f t="shared" si="59"/>
        <v>23.682431709470599</v>
      </c>
      <c r="Z113" s="30">
        <f t="shared" si="60"/>
        <v>49302.490334025002</v>
      </c>
      <c r="AC113" s="98">
        <v>42513</v>
      </c>
      <c r="AD113" s="34">
        <f t="shared" si="61"/>
        <v>-1.5089690391101751E-2</v>
      </c>
      <c r="AE113" s="34">
        <f t="shared" si="73"/>
        <v>-1.5204698190539843E-2</v>
      </c>
      <c r="AF113" s="34">
        <f t="shared" si="62"/>
        <v>-4.7728921445165273E-2</v>
      </c>
      <c r="AG113" s="34">
        <f t="shared" si="63"/>
        <v>-4.8905538342199455E-2</v>
      </c>
      <c r="AK113" s="95">
        <v>42513</v>
      </c>
      <c r="AL113" s="34">
        <f t="shared" si="64"/>
        <v>1.3848073421675045E-2</v>
      </c>
      <c r="AM113" s="34">
        <f t="shared" si="71"/>
        <v>1.375306497080255E-2</v>
      </c>
      <c r="AN113" s="34">
        <f t="shared" si="65"/>
        <v>-4.6051791912537832E-2</v>
      </c>
      <c r="AO113" s="34">
        <f t="shared" si="72"/>
        <v>-4.7145898224060054E-2</v>
      </c>
      <c r="AS113" s="95">
        <v>42517</v>
      </c>
      <c r="AT113" s="34">
        <f t="shared" si="66"/>
        <v>-2.9746087156708234E-2</v>
      </c>
      <c r="AU113" s="34">
        <f t="shared" si="67"/>
        <v>-3.0197475921576001E-2</v>
      </c>
      <c r="AV113" s="34">
        <f t="shared" si="68"/>
        <v>-2.5870973322045798E-2</v>
      </c>
      <c r="AW113" s="34">
        <f t="shared" si="69"/>
        <v>-2.6211513191175484E-2</v>
      </c>
      <c r="BB113" s="98">
        <v>42555</v>
      </c>
      <c r="BC113" s="34">
        <f t="shared" si="89"/>
        <v>0.10959733769414558</v>
      </c>
      <c r="BD113" s="34">
        <f t="shared" si="90"/>
        <v>6.5301427378477106E-2</v>
      </c>
      <c r="BE113" s="34"/>
      <c r="BG113" s="95">
        <v>42555</v>
      </c>
      <c r="BH113" s="34">
        <f t="shared" si="91"/>
        <v>6.9866499095839876E-2</v>
      </c>
      <c r="BI113" s="34">
        <f t="shared" si="92"/>
        <v>2.1335982788129763E-2</v>
      </c>
      <c r="BJ113" s="34"/>
      <c r="BL113" s="95">
        <v>42566</v>
      </c>
      <c r="BM113" s="34">
        <f t="shared" si="86"/>
        <v>8.7661524115140999E-2</v>
      </c>
      <c r="BN113" s="34">
        <f t="shared" si="87"/>
        <v>4.6355426368237633E-2</v>
      </c>
    </row>
    <row r="114" spans="3:66" s="24" customFormat="1" ht="12.75" x14ac:dyDescent="0.2">
      <c r="C114" s="95">
        <v>42696</v>
      </c>
      <c r="D114" s="96">
        <v>33.310649020775998</v>
      </c>
      <c r="E114" s="30">
        <v>61954.473996000001</v>
      </c>
      <c r="G114" s="41">
        <f t="shared" si="54"/>
        <v>5</v>
      </c>
      <c r="H114" s="95">
        <v>41872</v>
      </c>
      <c r="I114" s="97">
        <f t="shared" si="52"/>
        <v>38.114143173646902</v>
      </c>
      <c r="J114" s="30">
        <f t="shared" si="53"/>
        <v>58992.11</v>
      </c>
      <c r="K114" s="30"/>
      <c r="L114" s="30"/>
      <c r="M114" s="30"/>
      <c r="N114" s="30"/>
      <c r="P114" s="98">
        <v>42520</v>
      </c>
      <c r="Q114" s="97">
        <f t="shared" si="55"/>
        <v>23.813919609153</v>
      </c>
      <c r="R114" s="30">
        <f t="shared" si="56"/>
        <v>48964.342243899999</v>
      </c>
      <c r="T114" s="95">
        <v>42520</v>
      </c>
      <c r="U114" s="97">
        <f t="shared" si="57"/>
        <v>23.643472331786899</v>
      </c>
      <c r="V114" s="30">
        <f t="shared" si="58"/>
        <v>49210.970229975006</v>
      </c>
      <c r="X114" s="95">
        <v>42524</v>
      </c>
      <c r="Y114" s="97">
        <f t="shared" si="59"/>
        <v>24.653494198236437</v>
      </c>
      <c r="Z114" s="30">
        <f t="shared" si="60"/>
        <v>49391.088945279997</v>
      </c>
      <c r="AC114" s="98">
        <v>42520</v>
      </c>
      <c r="AD114" s="34">
        <f t="shared" si="61"/>
        <v>-6.5014221861054988E-3</v>
      </c>
      <c r="AE114" s="34">
        <f t="shared" si="73"/>
        <v>-6.5226484820857678E-3</v>
      </c>
      <c r="AF114" s="34">
        <f t="shared" si="62"/>
        <v>-7.4209868162369297E-3</v>
      </c>
      <c r="AG114" s="34">
        <f t="shared" si="63"/>
        <v>-7.4486593288017461E-3</v>
      </c>
      <c r="AK114" s="95">
        <v>42520</v>
      </c>
      <c r="AL114" s="34">
        <f t="shared" si="64"/>
        <v>-2.8418643802441301E-2</v>
      </c>
      <c r="AM114" s="34">
        <f t="shared" si="71"/>
        <v>-2.8830270801545869E-2</v>
      </c>
      <c r="AN114" s="34">
        <f t="shared" si="65"/>
        <v>-1.8085524470127345E-2</v>
      </c>
      <c r="AO114" s="34">
        <f t="shared" si="72"/>
        <v>-1.8251066548850049E-2</v>
      </c>
      <c r="AS114" s="95">
        <v>42524</v>
      </c>
      <c r="AT114" s="34">
        <f t="shared" si="66"/>
        <v>4.1003495784493804E-2</v>
      </c>
      <c r="AU114" s="34">
        <f t="shared" si="67"/>
        <v>4.0185147729492943E-2</v>
      </c>
      <c r="AV114" s="34">
        <f t="shared" si="68"/>
        <v>1.7970412986187956E-3</v>
      </c>
      <c r="AW114" s="34">
        <f t="shared" si="69"/>
        <v>1.795428551730436E-3</v>
      </c>
      <c r="BB114" s="98">
        <v>42562</v>
      </c>
      <c r="BC114" s="34">
        <f t="shared" si="89"/>
        <v>8.8734413293967682E-2</v>
      </c>
      <c r="BD114" s="34">
        <f t="shared" si="90"/>
        <v>2.6125095948673321E-2</v>
      </c>
      <c r="BE114" s="34"/>
      <c r="BG114" s="95">
        <v>42562</v>
      </c>
      <c r="BH114" s="34">
        <f t="shared" si="91"/>
        <v>6.9885782112538666E-2</v>
      </c>
      <c r="BI114" s="34">
        <f t="shared" si="92"/>
        <v>2.1233107797211249E-2</v>
      </c>
      <c r="BJ114" s="34"/>
      <c r="BL114" s="95">
        <v>42573</v>
      </c>
      <c r="BM114" s="34">
        <f t="shared" si="86"/>
        <v>-3.0043563392550486E-4</v>
      </c>
      <c r="BN114" s="34">
        <f t="shared" si="87"/>
        <v>3.4205222318434737E-2</v>
      </c>
    </row>
    <row r="115" spans="3:66" s="24" customFormat="1" ht="12.75" x14ac:dyDescent="0.2">
      <c r="C115" s="95">
        <v>42695</v>
      </c>
      <c r="D115" s="96">
        <v>32.767003413612002</v>
      </c>
      <c r="E115" s="30">
        <v>61070.270733999998</v>
      </c>
      <c r="G115" s="41">
        <f t="shared" si="54"/>
        <v>6</v>
      </c>
      <c r="H115" s="95">
        <v>41873</v>
      </c>
      <c r="I115" s="97">
        <f t="shared" si="52"/>
        <v>38.400715678711997</v>
      </c>
      <c r="J115" s="30">
        <f t="shared" si="53"/>
        <v>58407.32</v>
      </c>
      <c r="K115" s="30"/>
      <c r="L115" s="30"/>
      <c r="M115" s="97">
        <f t="shared" ref="M115:N115" si="97">AVERAGE(I111:I115)</f>
        <v>37.740610736010481</v>
      </c>
      <c r="N115" s="30">
        <f t="shared" si="97"/>
        <v>58457.536</v>
      </c>
      <c r="P115" s="98">
        <v>42527</v>
      </c>
      <c r="Q115" s="97">
        <f t="shared" si="55"/>
        <v>24.836603273349802</v>
      </c>
      <c r="R115" s="30">
        <f t="shared" si="56"/>
        <v>50431.800935799998</v>
      </c>
      <c r="T115" s="95">
        <v>42527</v>
      </c>
      <c r="U115" s="97">
        <f t="shared" si="57"/>
        <v>24.858030931075795</v>
      </c>
      <c r="V115" s="30">
        <f t="shared" si="58"/>
        <v>49684.580683659995</v>
      </c>
      <c r="X115" s="95">
        <v>42531</v>
      </c>
      <c r="Y115" s="97">
        <f t="shared" si="59"/>
        <v>25.374242685384662</v>
      </c>
      <c r="Z115" s="30">
        <f t="shared" si="60"/>
        <v>50617.914730620003</v>
      </c>
      <c r="AC115" s="98">
        <v>42527</v>
      </c>
      <c r="AD115" s="34">
        <f t="shared" si="61"/>
        <v>4.2944785276075592E-2</v>
      </c>
      <c r="AE115" s="34">
        <f t="shared" si="73"/>
        <v>4.2048236243501319E-2</v>
      </c>
      <c r="AF115" s="34">
        <f t="shared" si="62"/>
        <v>2.9969945978041146E-2</v>
      </c>
      <c r="AG115" s="34">
        <f t="shared" si="63"/>
        <v>2.9529623153742985E-2</v>
      </c>
      <c r="AK115" s="95">
        <v>42527</v>
      </c>
      <c r="AL115" s="34">
        <f t="shared" si="64"/>
        <v>5.136972193614775E-2</v>
      </c>
      <c r="AM115" s="34">
        <f t="shared" si="71"/>
        <v>5.0093811134395469E-2</v>
      </c>
      <c r="AN115" s="34">
        <f t="shared" si="65"/>
        <v>9.624082830955949E-3</v>
      </c>
      <c r="AO115" s="34">
        <f t="shared" si="72"/>
        <v>9.578066354461609E-3</v>
      </c>
      <c r="AS115" s="95">
        <v>42531</v>
      </c>
      <c r="AT115" s="34">
        <f t="shared" si="66"/>
        <v>2.9235145385589245E-2</v>
      </c>
      <c r="AU115" s="34">
        <f t="shared" si="67"/>
        <v>2.8815949098913076E-2</v>
      </c>
      <c r="AV115" s="34">
        <f t="shared" si="68"/>
        <v>2.4839010670511863E-2</v>
      </c>
      <c r="AW115" s="34">
        <f t="shared" si="69"/>
        <v>2.4535537494248243E-2</v>
      </c>
      <c r="BB115" s="98">
        <v>42569</v>
      </c>
      <c r="BC115" s="34">
        <f t="shared" si="89"/>
        <v>4.0113130018126719E-2</v>
      </c>
      <c r="BD115" s="34">
        <f t="shared" si="90"/>
        <v>4.5716075251068827E-2</v>
      </c>
      <c r="BE115" s="34"/>
      <c r="BG115" s="95">
        <v>42569</v>
      </c>
      <c r="BH115" s="34">
        <f t="shared" si="91"/>
        <v>7.7612066524071974E-2</v>
      </c>
      <c r="BI115" s="34">
        <f t="shared" si="92"/>
        <v>5.0221902715774487E-2</v>
      </c>
      <c r="BJ115" s="34"/>
      <c r="BL115" s="95">
        <v>42580</v>
      </c>
      <c r="BM115" s="34">
        <f t="shared" si="86"/>
        <v>-5.4837583562552363E-3</v>
      </c>
      <c r="BN115" s="34">
        <f t="shared" si="87"/>
        <v>3.8027158884817581E-3</v>
      </c>
    </row>
    <row r="116" spans="3:66" s="24" customFormat="1" ht="12.75" x14ac:dyDescent="0.2">
      <c r="C116" s="95">
        <v>42692</v>
      </c>
      <c r="D116" s="96">
        <v>31.066875333026399</v>
      </c>
      <c r="E116" s="30">
        <v>59961.763475899999</v>
      </c>
      <c r="G116" s="41">
        <f t="shared" si="54"/>
        <v>7</v>
      </c>
      <c r="H116" s="95">
        <v>41874</v>
      </c>
      <c r="I116" s="97" t="str">
        <f t="shared" si="52"/>
        <v/>
      </c>
      <c r="J116" s="30" t="str">
        <f t="shared" si="53"/>
        <v/>
      </c>
      <c r="K116" s="30"/>
      <c r="L116" s="30"/>
      <c r="M116" s="30"/>
      <c r="N116" s="30"/>
      <c r="P116" s="98">
        <v>42534</v>
      </c>
      <c r="Q116" s="97">
        <f t="shared" si="55"/>
        <v>25.148278294819299</v>
      </c>
      <c r="R116" s="30">
        <f t="shared" si="56"/>
        <v>49660.789773800003</v>
      </c>
      <c r="T116" s="95">
        <v>42534</v>
      </c>
      <c r="U116" s="97">
        <f t="shared" si="57"/>
        <v>25.436577689678565</v>
      </c>
      <c r="V116" s="30">
        <f t="shared" si="58"/>
        <v>50463.712498219997</v>
      </c>
      <c r="X116" s="95">
        <v>42538</v>
      </c>
      <c r="Y116" s="97">
        <f t="shared" si="59"/>
        <v>25.613842858139321</v>
      </c>
      <c r="Z116" s="30">
        <f t="shared" si="60"/>
        <v>49233.856935639997</v>
      </c>
      <c r="AC116" s="98">
        <v>42534</v>
      </c>
      <c r="AD116" s="34">
        <f t="shared" si="61"/>
        <v>1.2549019607843492E-2</v>
      </c>
      <c r="AE116" s="34">
        <f t="shared" si="73"/>
        <v>1.2470933254116329E-2</v>
      </c>
      <c r="AF116" s="34">
        <f t="shared" si="62"/>
        <v>-1.528819410953608E-2</v>
      </c>
      <c r="AG116" s="34">
        <f t="shared" si="63"/>
        <v>-1.5406263473082457E-2</v>
      </c>
      <c r="AK116" s="95">
        <v>42534</v>
      </c>
      <c r="AL116" s="34">
        <f t="shared" si="64"/>
        <v>2.3274038084790893E-2</v>
      </c>
      <c r="AM116" s="34">
        <f t="shared" si="71"/>
        <v>2.3007328012603717E-2</v>
      </c>
      <c r="AN116" s="34">
        <f t="shared" si="65"/>
        <v>1.5681561640234154E-2</v>
      </c>
      <c r="AO116" s="34">
        <f t="shared" si="72"/>
        <v>1.5559876446407033E-2</v>
      </c>
      <c r="AS116" s="95">
        <v>42538</v>
      </c>
      <c r="AT116" s="34">
        <f t="shared" si="66"/>
        <v>9.4426531552276316E-3</v>
      </c>
      <c r="AU116" s="34">
        <f t="shared" si="67"/>
        <v>9.3983499805716502E-3</v>
      </c>
      <c r="AV116" s="34">
        <f t="shared" si="68"/>
        <v>-2.7343240082996823E-2</v>
      </c>
      <c r="AW116" s="34">
        <f t="shared" si="69"/>
        <v>-2.7724023762972949E-2</v>
      </c>
      <c r="BB116" s="98">
        <v>42576</v>
      </c>
      <c r="BC116" s="34">
        <f t="shared" si="89"/>
        <v>-3.2203140494634012E-2</v>
      </c>
      <c r="BD116" s="34">
        <f t="shared" si="90"/>
        <v>6.8546745260151679E-3</v>
      </c>
      <c r="BE116" s="34"/>
      <c r="BG116" s="95">
        <v>42576</v>
      </c>
      <c r="BH116" s="34">
        <f t="shared" si="91"/>
        <v>-1.4830207858074694E-2</v>
      </c>
      <c r="BI116" s="34">
        <f t="shared" si="92"/>
        <v>2.6401079366783799E-2</v>
      </c>
      <c r="BJ116" s="34"/>
      <c r="BL116" s="95">
        <v>42587</v>
      </c>
      <c r="BM116" s="34">
        <f t="shared" si="86"/>
        <v>-1.4669892079800115E-2</v>
      </c>
      <c r="BN116" s="34">
        <f t="shared" si="87"/>
        <v>2.6905272926784382E-3</v>
      </c>
    </row>
    <row r="117" spans="3:66" s="24" customFormat="1" ht="12.75" x14ac:dyDescent="0.2">
      <c r="C117" s="95">
        <v>42691</v>
      </c>
      <c r="D117" s="96">
        <v>30.246464689488</v>
      </c>
      <c r="E117" s="30">
        <v>59770.4709143</v>
      </c>
      <c r="G117" s="41">
        <f t="shared" si="54"/>
        <v>1</v>
      </c>
      <c r="H117" s="95">
        <v>41875</v>
      </c>
      <c r="I117" s="97" t="str">
        <f t="shared" si="52"/>
        <v/>
      </c>
      <c r="J117" s="30" t="str">
        <f t="shared" si="53"/>
        <v/>
      </c>
      <c r="K117" s="30"/>
      <c r="L117" s="30"/>
      <c r="M117" s="30"/>
      <c r="N117" s="30"/>
      <c r="P117" s="98">
        <v>42541</v>
      </c>
      <c r="Q117" s="97">
        <f t="shared" si="55"/>
        <v>26.3560190030135</v>
      </c>
      <c r="R117" s="30">
        <f t="shared" si="56"/>
        <v>50329.364270999999</v>
      </c>
      <c r="T117" s="95">
        <v>42541</v>
      </c>
      <c r="U117" s="97">
        <f t="shared" si="57"/>
        <v>25.855390999778159</v>
      </c>
      <c r="V117" s="30">
        <f t="shared" si="58"/>
        <v>49367.571835080002</v>
      </c>
      <c r="X117" s="95">
        <v>42545</v>
      </c>
      <c r="Y117" s="97">
        <f t="shared" si="59"/>
        <v>26.340435251940058</v>
      </c>
      <c r="Z117" s="30">
        <f t="shared" si="60"/>
        <v>50597.710391860004</v>
      </c>
      <c r="AC117" s="98">
        <v>42541</v>
      </c>
      <c r="AD117" s="34">
        <f t="shared" si="61"/>
        <v>4.8024786986829326E-2</v>
      </c>
      <c r="AE117" s="34">
        <f t="shared" si="73"/>
        <v>4.6907237324143071E-2</v>
      </c>
      <c r="AF117" s="34">
        <f t="shared" si="62"/>
        <v>1.346282449887104E-2</v>
      </c>
      <c r="AG117" s="34">
        <f t="shared" si="63"/>
        <v>1.3373005920326936E-2</v>
      </c>
      <c r="AK117" s="95">
        <v>42541</v>
      </c>
      <c r="AL117" s="34">
        <f t="shared" si="64"/>
        <v>1.6465002297441078E-2</v>
      </c>
      <c r="AM117" s="34">
        <f t="shared" si="71"/>
        <v>1.6330923879622417E-2</v>
      </c>
      <c r="AN117" s="34">
        <f t="shared" si="65"/>
        <v>-2.1721363904382951E-2</v>
      </c>
      <c r="AO117" s="34">
        <f t="shared" si="72"/>
        <v>-2.1960745541504106E-2</v>
      </c>
      <c r="AS117" s="95">
        <v>42545</v>
      </c>
      <c r="AT117" s="34">
        <f t="shared" si="66"/>
        <v>2.8367176211118394E-2</v>
      </c>
      <c r="AU117" s="34">
        <f t="shared" si="67"/>
        <v>2.7972278563704024E-2</v>
      </c>
      <c r="AV117" s="34">
        <f t="shared" si="68"/>
        <v>2.7701535916694109E-2</v>
      </c>
      <c r="AW117" s="34">
        <f t="shared" si="69"/>
        <v>2.7324790166304368E-2</v>
      </c>
      <c r="BB117" s="98">
        <v>42583</v>
      </c>
      <c r="BC117" s="34">
        <f t="shared" si="89"/>
        <v>-1.2195273093819591E-2</v>
      </c>
      <c r="BD117" s="34">
        <f t="shared" si="90"/>
        <v>-2.0587658334418014E-3</v>
      </c>
      <c r="BE117" s="34"/>
      <c r="BG117" s="95">
        <v>42583</v>
      </c>
      <c r="BH117" s="34">
        <f t="shared" si="91"/>
        <v>-1.3922099037535845E-3</v>
      </c>
      <c r="BI117" s="34">
        <f t="shared" si="92"/>
        <v>2.0215403080135717E-3</v>
      </c>
      <c r="BJ117" s="34"/>
      <c r="BL117" s="95">
        <v>42594</v>
      </c>
      <c r="BM117" s="34">
        <f t="shared" si="86"/>
        <v>-5.5202871951209301E-4</v>
      </c>
      <c r="BN117" s="34">
        <f t="shared" si="87"/>
        <v>1.251560784339993E-2</v>
      </c>
    </row>
    <row r="118" spans="3:66" s="24" customFormat="1" ht="12.75" x14ac:dyDescent="0.2">
      <c r="C118" s="95">
        <v>42690</v>
      </c>
      <c r="D118" s="96">
        <v>30.909086099911001</v>
      </c>
      <c r="E118" s="30">
        <v>60759.316736100001</v>
      </c>
      <c r="G118" s="41">
        <f t="shared" si="54"/>
        <v>2</v>
      </c>
      <c r="H118" s="95">
        <v>41876</v>
      </c>
      <c r="I118" s="97">
        <f t="shared" si="52"/>
        <v>38.163552226244398</v>
      </c>
      <c r="J118" s="30">
        <f t="shared" si="53"/>
        <v>59735.17</v>
      </c>
      <c r="K118" s="97">
        <f t="shared" ref="K118:L118" si="98">AVERAGE(I112:I115,I118)</f>
        <v>37.884885169594938</v>
      </c>
      <c r="L118" s="30">
        <f t="shared" si="98"/>
        <v>58892.425999999999</v>
      </c>
      <c r="M118" s="30"/>
      <c r="N118" s="30"/>
      <c r="P118" s="98">
        <v>42548</v>
      </c>
      <c r="Q118" s="97">
        <f t="shared" si="55"/>
        <v>26.151482270174199</v>
      </c>
      <c r="R118" s="30">
        <f t="shared" si="56"/>
        <v>49245.531555499998</v>
      </c>
      <c r="T118" s="95">
        <v>42548</v>
      </c>
      <c r="U118" s="97">
        <f t="shared" si="57"/>
        <v>26.299527905372202</v>
      </c>
      <c r="V118" s="30">
        <f t="shared" si="58"/>
        <v>50380.943848759998</v>
      </c>
      <c r="X118" s="95">
        <v>42552</v>
      </c>
      <c r="Y118" s="97">
        <f t="shared" si="59"/>
        <v>27.596875182238922</v>
      </c>
      <c r="Z118" s="30">
        <f t="shared" si="60"/>
        <v>50802.795083560006</v>
      </c>
      <c r="AC118" s="98">
        <v>42548</v>
      </c>
      <c r="AD118" s="34">
        <f t="shared" si="61"/>
        <v>-7.7605321507742131E-3</v>
      </c>
      <c r="AE118" s="34">
        <f t="shared" si="73"/>
        <v>-7.7908017877664319E-3</v>
      </c>
      <c r="AF118" s="34">
        <f t="shared" si="62"/>
        <v>-2.1534798446172898E-2</v>
      </c>
      <c r="AG118" s="34">
        <f t="shared" si="63"/>
        <v>-2.1770055830172753E-2</v>
      </c>
      <c r="AK118" s="95">
        <v>42548</v>
      </c>
      <c r="AL118" s="34">
        <f t="shared" si="64"/>
        <v>1.717772922474281E-2</v>
      </c>
      <c r="AM118" s="34">
        <f t="shared" si="71"/>
        <v>1.7031860131044685E-2</v>
      </c>
      <c r="AN118" s="34">
        <f t="shared" si="65"/>
        <v>2.0527078323100856E-2</v>
      </c>
      <c r="AO118" s="34">
        <f t="shared" si="72"/>
        <v>2.0319237284277973E-2</v>
      </c>
      <c r="AS118" s="95">
        <v>42552</v>
      </c>
      <c r="AT118" s="34">
        <f t="shared" si="66"/>
        <v>4.7700044372134043E-2</v>
      </c>
      <c r="AU118" s="34">
        <f t="shared" si="67"/>
        <v>4.6597327728727496E-2</v>
      </c>
      <c r="AV118" s="34">
        <f t="shared" si="68"/>
        <v>4.0532405540032457E-3</v>
      </c>
      <c r="AW118" s="34">
        <f t="shared" si="69"/>
        <v>4.045048303821696E-3</v>
      </c>
      <c r="BB118" s="98">
        <v>42590</v>
      </c>
      <c r="BC118" s="34">
        <f t="shared" si="89"/>
        <v>9.198222325682877E-4</v>
      </c>
      <c r="BD118" s="34">
        <f t="shared" si="90"/>
        <v>1.5380298971832625E-2</v>
      </c>
      <c r="BE118" s="34"/>
      <c r="BG118" s="95">
        <v>42590</v>
      </c>
      <c r="BH118" s="34">
        <f t="shared" si="91"/>
        <v>-1.2065959913838749E-2</v>
      </c>
      <c r="BI118" s="34">
        <f t="shared" si="92"/>
        <v>6.1808708712624552E-3</v>
      </c>
      <c r="BJ118" s="34"/>
      <c r="BL118" s="95">
        <v>42601</v>
      </c>
      <c r="BM118" s="34">
        <f t="shared" si="86"/>
        <v>-1.0980986343633243E-2</v>
      </c>
      <c r="BN118" s="34">
        <f t="shared" si="87"/>
        <v>2.3092044817124454E-2</v>
      </c>
    </row>
    <row r="119" spans="3:66" s="24" customFormat="1" ht="12.75" x14ac:dyDescent="0.2">
      <c r="C119" s="95">
        <v>42688</v>
      </c>
      <c r="D119" s="96">
        <v>29.280743258722399</v>
      </c>
      <c r="E119" s="30">
        <v>59657.464921400002</v>
      </c>
      <c r="G119" s="41">
        <f t="shared" si="54"/>
        <v>3</v>
      </c>
      <c r="H119" s="95">
        <v>41877</v>
      </c>
      <c r="I119" s="97">
        <f t="shared" si="52"/>
        <v>37.531116352997401</v>
      </c>
      <c r="J119" s="30">
        <f t="shared" si="53"/>
        <v>59821.45</v>
      </c>
      <c r="K119" s="30"/>
      <c r="L119" s="30"/>
      <c r="M119" s="30"/>
      <c r="N119" s="30"/>
      <c r="P119" s="98">
        <v>42555</v>
      </c>
      <c r="Q119" s="97">
        <f t="shared" si="55"/>
        <v>29.180573885080801</v>
      </c>
      <c r="R119" s="30">
        <f t="shared" si="56"/>
        <v>52568.656654500002</v>
      </c>
      <c r="T119" s="95">
        <v>42555</v>
      </c>
      <c r="U119" s="97">
        <f t="shared" si="57"/>
        <v>28.202693505220243</v>
      </c>
      <c r="V119" s="30">
        <f t="shared" si="58"/>
        <v>51467.420103360004</v>
      </c>
      <c r="X119" s="95">
        <v>42559</v>
      </c>
      <c r="Y119" s="97">
        <f t="shared" si="59"/>
        <v>29.702629546042164</v>
      </c>
      <c r="Z119" s="30">
        <f t="shared" si="60"/>
        <v>52293.626237000004</v>
      </c>
      <c r="AC119" s="98">
        <v>42555</v>
      </c>
      <c r="AD119" s="34">
        <f t="shared" si="61"/>
        <v>0.11582867783985162</v>
      </c>
      <c r="AE119" s="34">
        <f t="shared" si="73"/>
        <v>0.10959733769414558</v>
      </c>
      <c r="AF119" s="34">
        <f t="shared" si="62"/>
        <v>6.7480743816417554E-2</v>
      </c>
      <c r="AG119" s="34">
        <f t="shared" si="63"/>
        <v>6.5301427378477106E-2</v>
      </c>
      <c r="AK119" s="95">
        <v>42555</v>
      </c>
      <c r="AL119" s="34">
        <f t="shared" si="64"/>
        <v>7.2365009999258545E-2</v>
      </c>
      <c r="AM119" s="34">
        <f t="shared" si="71"/>
        <v>6.9866499095839876E-2</v>
      </c>
      <c r="AN119" s="34">
        <f t="shared" si="65"/>
        <v>2.1565222316229926E-2</v>
      </c>
      <c r="AO119" s="34">
        <f t="shared" si="72"/>
        <v>2.1335982788129763E-2</v>
      </c>
      <c r="AS119" s="95">
        <v>42559</v>
      </c>
      <c r="AT119" s="34">
        <f t="shared" si="66"/>
        <v>7.6304086962660334E-2</v>
      </c>
      <c r="AU119" s="34">
        <f t="shared" si="67"/>
        <v>7.3533030514632988E-2</v>
      </c>
      <c r="AV119" s="34">
        <f t="shared" si="68"/>
        <v>2.9345455323627201E-2</v>
      </c>
      <c r="AW119" s="34">
        <f t="shared" si="69"/>
        <v>2.8923119970051696E-2</v>
      </c>
      <c r="BB119" s="98">
        <v>42597</v>
      </c>
      <c r="BC119" s="34">
        <f t="shared" si="89"/>
        <v>-1.6376080469257766E-2</v>
      </c>
      <c r="BD119" s="34">
        <f t="shared" si="90"/>
        <v>2.5871133812129805E-2</v>
      </c>
      <c r="BE119" s="34"/>
      <c r="BG119" s="95">
        <v>42597</v>
      </c>
      <c r="BH119" s="34">
        <f t="shared" si="91"/>
        <v>-3.9930022031318445E-3</v>
      </c>
      <c r="BI119" s="34">
        <f t="shared" si="92"/>
        <v>1.4652540543740506E-2</v>
      </c>
      <c r="BJ119" s="34"/>
      <c r="BL119" s="95">
        <v>42608</v>
      </c>
      <c r="BM119" s="34">
        <f t="shared" si="86"/>
        <v>-1.5128370824676433E-2</v>
      </c>
      <c r="BN119" s="34">
        <f t="shared" si="87"/>
        <v>-2.2694187229191053E-2</v>
      </c>
    </row>
    <row r="120" spans="3:66" s="24" customFormat="1" ht="12.75" x14ac:dyDescent="0.2">
      <c r="C120" s="95">
        <v>42685</v>
      </c>
      <c r="D120" s="96">
        <v>31.3897415168883</v>
      </c>
      <c r="E120" s="30">
        <v>59183.507888699998</v>
      </c>
      <c r="G120" s="41">
        <f t="shared" si="54"/>
        <v>4</v>
      </c>
      <c r="H120" s="95">
        <v>41878</v>
      </c>
      <c r="I120" s="97">
        <f t="shared" si="52"/>
        <v>38.795988099491296</v>
      </c>
      <c r="J120" s="30">
        <f t="shared" si="53"/>
        <v>60950.57</v>
      </c>
      <c r="K120" s="30"/>
      <c r="L120" s="30"/>
      <c r="M120" s="30"/>
      <c r="N120" s="30"/>
      <c r="P120" s="98">
        <v>42562</v>
      </c>
      <c r="Q120" s="97">
        <f t="shared" si="55"/>
        <v>31.888250634096899</v>
      </c>
      <c r="R120" s="30">
        <f t="shared" si="56"/>
        <v>53960.114700300001</v>
      </c>
      <c r="T120" s="95">
        <v>42562</v>
      </c>
      <c r="U120" s="97">
        <f t="shared" si="57"/>
        <v>30.24416489584538</v>
      </c>
      <c r="V120" s="30">
        <f t="shared" si="58"/>
        <v>52571.917846159995</v>
      </c>
      <c r="X120" s="95">
        <v>42566</v>
      </c>
      <c r="Y120" s="97">
        <f t="shared" si="59"/>
        <v>32.423942077247595</v>
      </c>
      <c r="Z120" s="30">
        <f t="shared" si="60"/>
        <v>54774.782831660006</v>
      </c>
      <c r="AC120" s="98">
        <v>42562</v>
      </c>
      <c r="AD120" s="34">
        <f t="shared" si="61"/>
        <v>9.2790387182907885E-2</v>
      </c>
      <c r="AE120" s="34">
        <f t="shared" si="73"/>
        <v>8.8734413293967682E-2</v>
      </c>
      <c r="AF120" s="34">
        <f t="shared" si="62"/>
        <v>2.6469347598991444E-2</v>
      </c>
      <c r="AG120" s="34">
        <f t="shared" si="63"/>
        <v>2.6125095948673321E-2</v>
      </c>
      <c r="AK120" s="95">
        <v>42562</v>
      </c>
      <c r="AL120" s="34">
        <f t="shared" si="64"/>
        <v>7.2385688631026124E-2</v>
      </c>
      <c r="AM120" s="34">
        <f t="shared" si="71"/>
        <v>6.9885782112538666E-2</v>
      </c>
      <c r="AN120" s="34">
        <f t="shared" si="65"/>
        <v>2.1460134208823201E-2</v>
      </c>
      <c r="AO120" s="34">
        <f t="shared" si="72"/>
        <v>2.1233107797211249E-2</v>
      </c>
      <c r="AS120" s="95">
        <v>42566</v>
      </c>
      <c r="AT120" s="34">
        <f t="shared" si="66"/>
        <v>9.1618572927596009E-2</v>
      </c>
      <c r="AU120" s="34">
        <f t="shared" si="67"/>
        <v>8.7661524115140999E-2</v>
      </c>
      <c r="AV120" s="34">
        <f t="shared" si="68"/>
        <v>4.7446634957291955E-2</v>
      </c>
      <c r="AW120" s="34">
        <f t="shared" si="69"/>
        <v>4.6355426368237633E-2</v>
      </c>
      <c r="BB120" s="98">
        <v>42604</v>
      </c>
      <c r="BC120" s="34">
        <f t="shared" si="89"/>
        <v>-1.1278315037708089E-2</v>
      </c>
      <c r="BD120" s="34">
        <f t="shared" si="90"/>
        <v>-2.3344369511146826E-2</v>
      </c>
      <c r="BE120" s="34"/>
      <c r="BG120" s="95">
        <v>42604</v>
      </c>
      <c r="BH120" s="34">
        <f t="shared" si="91"/>
        <v>-9.9595639377720712E-3</v>
      </c>
      <c r="BI120" s="34">
        <f t="shared" si="92"/>
        <v>1.3248337284732842E-2</v>
      </c>
      <c r="BJ120" s="34"/>
      <c r="BL120" s="95">
        <v>42615</v>
      </c>
      <c r="BM120" s="34">
        <f t="shared" si="86"/>
        <v>3.6766723337250985E-2</v>
      </c>
      <c r="BN120" s="34">
        <f t="shared" si="87"/>
        <v>1.3686638453577746E-2</v>
      </c>
    </row>
    <row r="121" spans="3:66" s="24" customFormat="1" ht="12.75" x14ac:dyDescent="0.2">
      <c r="C121" s="95">
        <v>42684</v>
      </c>
      <c r="D121" s="96">
        <v>32.7630427082522</v>
      </c>
      <c r="E121" s="30">
        <v>61200.9561073</v>
      </c>
      <c r="G121" s="41">
        <f t="shared" si="54"/>
        <v>5</v>
      </c>
      <c r="H121" s="95">
        <v>41879</v>
      </c>
      <c r="I121" s="97">
        <f t="shared" si="52"/>
        <v>39.487714835855101</v>
      </c>
      <c r="J121" s="30">
        <f t="shared" si="53"/>
        <v>60290.87</v>
      </c>
      <c r="K121" s="30"/>
      <c r="L121" s="30"/>
      <c r="M121" s="30"/>
      <c r="N121" s="30"/>
      <c r="P121" s="98">
        <v>42569</v>
      </c>
      <c r="Q121" s="97">
        <f t="shared" si="55"/>
        <v>33.193389786500397</v>
      </c>
      <c r="R121" s="30">
        <f t="shared" si="56"/>
        <v>56484.215771299998</v>
      </c>
      <c r="T121" s="95">
        <v>42569</v>
      </c>
      <c r="U121" s="97">
        <f t="shared" si="57"/>
        <v>32.684969907728302</v>
      </c>
      <c r="V121" s="30">
        <f t="shared" si="58"/>
        <v>55279.60304586</v>
      </c>
      <c r="X121" s="95">
        <v>42573</v>
      </c>
      <c r="Y121" s="97">
        <f t="shared" si="59"/>
        <v>32.414202232826682</v>
      </c>
      <c r="Z121" s="30">
        <f t="shared" si="60"/>
        <v>56680.778121700001</v>
      </c>
      <c r="AC121" s="98">
        <v>42569</v>
      </c>
      <c r="AD121" s="34">
        <f t="shared" si="61"/>
        <v>4.0928527794747094E-2</v>
      </c>
      <c r="AE121" s="34">
        <f t="shared" si="73"/>
        <v>4.0113130018126719E-2</v>
      </c>
      <c r="AF121" s="34">
        <f t="shared" si="62"/>
        <v>4.6777162817742468E-2</v>
      </c>
      <c r="AG121" s="34">
        <f t="shared" si="63"/>
        <v>4.5716075251068827E-2</v>
      </c>
      <c r="AK121" s="95">
        <v>42569</v>
      </c>
      <c r="AL121" s="34">
        <f t="shared" si="64"/>
        <v>8.0703336339044141E-2</v>
      </c>
      <c r="AM121" s="34">
        <f t="shared" si="71"/>
        <v>7.7612066524071974E-2</v>
      </c>
      <c r="AN121" s="34">
        <f t="shared" si="65"/>
        <v>5.1504402171962615E-2</v>
      </c>
      <c r="AO121" s="34">
        <f t="shared" si="72"/>
        <v>5.0221902715774487E-2</v>
      </c>
      <c r="AS121" s="95">
        <v>42573</v>
      </c>
      <c r="AT121" s="34">
        <f t="shared" si="66"/>
        <v>-3.003905076597313E-4</v>
      </c>
      <c r="AU121" s="34">
        <f t="shared" si="67"/>
        <v>-3.0043563392550486E-4</v>
      </c>
      <c r="AV121" s="34">
        <f t="shared" si="68"/>
        <v>3.4796948367604053E-2</v>
      </c>
      <c r="AW121" s="34">
        <f t="shared" si="69"/>
        <v>3.4205222318434737E-2</v>
      </c>
      <c r="BB121" s="98">
        <v>42611</v>
      </c>
      <c r="BC121" s="34">
        <f t="shared" si="89"/>
        <v>2.5213700684678347E-2</v>
      </c>
      <c r="BD121" s="34">
        <f t="shared" si="90"/>
        <v>1.4247807230608421E-2</v>
      </c>
      <c r="BE121" s="34"/>
      <c r="BG121" s="95">
        <v>42611</v>
      </c>
      <c r="BH121" s="34">
        <f t="shared" si="91"/>
        <v>-7.8017706002712585E-3</v>
      </c>
      <c r="BI121" s="34">
        <f t="shared" si="92"/>
        <v>-1.5201175949267518E-2</v>
      </c>
      <c r="BJ121" s="34"/>
      <c r="BL121" s="95">
        <v>42622</v>
      </c>
      <c r="BM121" s="34">
        <f t="shared" si="86"/>
        <v>1.3013325854532753E-2</v>
      </c>
      <c r="BN121" s="34">
        <f t="shared" si="87"/>
        <v>1.5141744875547281E-2</v>
      </c>
    </row>
    <row r="122" spans="3:66" s="24" customFormat="1" ht="12.75" x14ac:dyDescent="0.2">
      <c r="C122" s="95">
        <v>42683</v>
      </c>
      <c r="D122" s="96">
        <v>33.351600361693798</v>
      </c>
      <c r="E122" s="30">
        <v>63258.267026200003</v>
      </c>
      <c r="G122" s="41">
        <f t="shared" si="54"/>
        <v>6</v>
      </c>
      <c r="H122" s="95">
        <v>41880</v>
      </c>
      <c r="I122" s="97">
        <f t="shared" si="52"/>
        <v>39.527242077933103</v>
      </c>
      <c r="J122" s="30">
        <f t="shared" si="53"/>
        <v>61288.15</v>
      </c>
      <c r="K122" s="30"/>
      <c r="L122" s="30"/>
      <c r="M122" s="97">
        <f t="shared" ref="M122:N122" si="99">AVERAGE(I118:I122)</f>
        <v>38.701122718504266</v>
      </c>
      <c r="N122" s="30">
        <f t="shared" si="99"/>
        <v>60417.242000000006</v>
      </c>
      <c r="P122" s="98">
        <v>42576</v>
      </c>
      <c r="Q122" s="97">
        <f t="shared" si="55"/>
        <v>32.141486589040902</v>
      </c>
      <c r="R122" s="30">
        <f t="shared" si="56"/>
        <v>56872.726723100001</v>
      </c>
      <c r="T122" s="95">
        <v>42576</v>
      </c>
      <c r="U122" s="97">
        <f t="shared" si="57"/>
        <v>32.20382159333478</v>
      </c>
      <c r="V122" s="30">
        <f t="shared" si="58"/>
        <v>56758.480312060005</v>
      </c>
      <c r="X122" s="95">
        <v>42580</v>
      </c>
      <c r="Y122" s="97">
        <f t="shared" si="59"/>
        <v>32.236937064365947</v>
      </c>
      <c r="Z122" s="30">
        <f t="shared" si="60"/>
        <v>56896.729357600001</v>
      </c>
      <c r="AC122" s="98">
        <v>42576</v>
      </c>
      <c r="AD122" s="34">
        <f t="shared" si="61"/>
        <v>-3.1690140845069714E-2</v>
      </c>
      <c r="AE122" s="34">
        <f t="shared" si="73"/>
        <v>-3.2203140494634012E-2</v>
      </c>
      <c r="AF122" s="34">
        <f t="shared" si="62"/>
        <v>6.8782215791585166E-3</v>
      </c>
      <c r="AG122" s="34">
        <f t="shared" si="63"/>
        <v>6.8546745260151679E-3</v>
      </c>
      <c r="AK122" s="95">
        <v>42576</v>
      </c>
      <c r="AL122" s="34">
        <f t="shared" si="64"/>
        <v>-1.4720781929793203E-2</v>
      </c>
      <c r="AM122" s="34">
        <f t="shared" si="71"/>
        <v>-1.4830207858074694E-2</v>
      </c>
      <c r="AN122" s="34">
        <f t="shared" si="65"/>
        <v>2.6752675213190802E-2</v>
      </c>
      <c r="AO122" s="34">
        <f t="shared" si="72"/>
        <v>2.6401079366783799E-2</v>
      </c>
      <c r="AS122" s="95">
        <v>42580</v>
      </c>
      <c r="AT122" s="34">
        <f t="shared" si="66"/>
        <v>-5.468749999998912E-3</v>
      </c>
      <c r="AU122" s="34">
        <f t="shared" si="67"/>
        <v>-5.4837583562552363E-3</v>
      </c>
      <c r="AV122" s="34">
        <f t="shared" si="68"/>
        <v>3.8099553862216418E-3</v>
      </c>
      <c r="AW122" s="34">
        <f t="shared" si="69"/>
        <v>3.8027158884817581E-3</v>
      </c>
      <c r="BB122" s="98">
        <v>42618</v>
      </c>
      <c r="BC122" s="34">
        <f t="shared" si="89"/>
        <v>2.5959619306064902E-2</v>
      </c>
      <c r="BD122" s="34">
        <f t="shared" si="90"/>
        <v>1.6178718970818302E-2</v>
      </c>
      <c r="BE122" s="34"/>
      <c r="BG122" s="95">
        <v>42618</v>
      </c>
      <c r="BH122" s="34">
        <f t="shared" si="91"/>
        <v>3.6858828769270789E-2</v>
      </c>
      <c r="BI122" s="34">
        <f t="shared" si="92"/>
        <v>1.4079297940381782E-2</v>
      </c>
      <c r="BJ122" s="34"/>
      <c r="BL122" s="95">
        <v>42629</v>
      </c>
      <c r="BM122" s="34">
        <f t="shared" si="86"/>
        <v>-4.3995161280714803E-2</v>
      </c>
      <c r="BN122" s="34">
        <f t="shared" si="87"/>
        <v>-3.4039744256872631E-2</v>
      </c>
    </row>
    <row r="123" spans="3:66" s="24" customFormat="1" ht="12.75" x14ac:dyDescent="0.2">
      <c r="C123" s="95">
        <v>42682</v>
      </c>
      <c r="D123" s="96">
        <v>33.793018601775103</v>
      </c>
      <c r="E123" s="30">
        <v>64157.678623500004</v>
      </c>
      <c r="G123" s="41">
        <f t="shared" si="54"/>
        <v>7</v>
      </c>
      <c r="H123" s="95">
        <v>41881</v>
      </c>
      <c r="I123" s="97" t="str">
        <f t="shared" si="52"/>
        <v/>
      </c>
      <c r="J123" s="30" t="str">
        <f t="shared" si="53"/>
        <v/>
      </c>
      <c r="K123" s="30"/>
      <c r="L123" s="30"/>
      <c r="M123" s="30"/>
      <c r="N123" s="30"/>
      <c r="P123" s="98">
        <v>42583</v>
      </c>
      <c r="Q123" s="97">
        <f t="shared" si="55"/>
        <v>31.751892812204002</v>
      </c>
      <c r="R123" s="30">
        <f t="shared" si="56"/>
        <v>56755.759541799998</v>
      </c>
      <c r="T123" s="95">
        <v>42583</v>
      </c>
      <c r="U123" s="97">
        <f t="shared" si="57"/>
        <v>32.159018308998569</v>
      </c>
      <c r="V123" s="30">
        <f t="shared" si="58"/>
        <v>56873.335921339996</v>
      </c>
      <c r="X123" s="95">
        <v>42587</v>
      </c>
      <c r="Y123" s="97">
        <f t="shared" si="59"/>
        <v>31.767476563277501</v>
      </c>
      <c r="Z123" s="30">
        <f t="shared" si="60"/>
        <v>57050.017681540005</v>
      </c>
      <c r="AC123" s="98">
        <v>42583</v>
      </c>
      <c r="AD123" s="34">
        <f t="shared" si="61"/>
        <v>-1.2121212121213421E-2</v>
      </c>
      <c r="AE123" s="34">
        <f t="shared" si="73"/>
        <v>-1.2195273093819591E-2</v>
      </c>
      <c r="AF123" s="34">
        <f t="shared" si="62"/>
        <v>-2.0566480286673405E-3</v>
      </c>
      <c r="AG123" s="34">
        <f t="shared" si="63"/>
        <v>-2.0587658334418014E-3</v>
      </c>
      <c r="AK123" s="95">
        <v>42583</v>
      </c>
      <c r="AL123" s="34">
        <f t="shared" si="64"/>
        <v>-1.3912412291304799E-3</v>
      </c>
      <c r="AM123" s="34">
        <f t="shared" si="71"/>
        <v>-1.3922099037535845E-3</v>
      </c>
      <c r="AN123" s="34">
        <f t="shared" si="65"/>
        <v>2.0235849981977694E-3</v>
      </c>
      <c r="AO123" s="34">
        <f t="shared" si="72"/>
        <v>2.0215403080135717E-3</v>
      </c>
      <c r="AS123" s="95">
        <v>42587</v>
      </c>
      <c r="AT123" s="34">
        <f t="shared" si="66"/>
        <v>-1.4562813463049995E-2</v>
      </c>
      <c r="AU123" s="34">
        <f t="shared" si="67"/>
        <v>-1.4669892079800115E-2</v>
      </c>
      <c r="AV123" s="34">
        <f t="shared" si="68"/>
        <v>2.6941500095123416E-3</v>
      </c>
      <c r="AW123" s="34">
        <f t="shared" si="69"/>
        <v>2.6905272926784382E-3</v>
      </c>
      <c r="BB123" s="98">
        <v>42625</v>
      </c>
      <c r="BC123" s="34">
        <f t="shared" si="89"/>
        <v>-6.0477958753197879E-3</v>
      </c>
      <c r="BD123" s="34">
        <f t="shared" si="90"/>
        <v>-1.6593028253779139E-2</v>
      </c>
      <c r="BE123" s="34"/>
      <c r="BG123" s="95">
        <v>42625</v>
      </c>
      <c r="BH123" s="34">
        <f t="shared" si="91"/>
        <v>6.3204533159016427E-3</v>
      </c>
      <c r="BI123" s="34">
        <f t="shared" si="92"/>
        <v>7.7553572363318187E-3</v>
      </c>
      <c r="BJ123" s="34"/>
      <c r="BL123" s="95">
        <v>42636</v>
      </c>
      <c r="BM123" s="34">
        <f t="shared" si="86"/>
        <v>-9.4634245730192829E-4</v>
      </c>
      <c r="BN123" s="34">
        <f t="shared" si="87"/>
        <v>1.2845493541612716E-2</v>
      </c>
    </row>
    <row r="124" spans="3:66" s="24" customFormat="1" ht="12.75" x14ac:dyDescent="0.2">
      <c r="C124" s="95">
        <v>42681</v>
      </c>
      <c r="D124" s="96">
        <v>32.949419298508701</v>
      </c>
      <c r="E124" s="30">
        <v>64051.650656999998</v>
      </c>
      <c r="G124" s="41">
        <f t="shared" si="54"/>
        <v>1</v>
      </c>
      <c r="H124" s="95">
        <v>41882</v>
      </c>
      <c r="I124" s="97" t="str">
        <f t="shared" si="52"/>
        <v/>
      </c>
      <c r="J124" s="30" t="str">
        <f t="shared" si="53"/>
        <v/>
      </c>
      <c r="K124" s="30"/>
      <c r="L124" s="30"/>
      <c r="M124" s="30"/>
      <c r="N124" s="30"/>
      <c r="P124" s="98">
        <v>42590</v>
      </c>
      <c r="Q124" s="97">
        <f t="shared" si="55"/>
        <v>31.781112345466799</v>
      </c>
      <c r="R124" s="30">
        <f t="shared" si="56"/>
        <v>57635.427529599998</v>
      </c>
      <c r="T124" s="95">
        <v>42590</v>
      </c>
      <c r="U124" s="97">
        <f t="shared" si="57"/>
        <v>31.773320469930059</v>
      </c>
      <c r="V124" s="30">
        <f t="shared" si="58"/>
        <v>57225.951279099994</v>
      </c>
      <c r="X124" s="95">
        <v>42594</v>
      </c>
      <c r="Y124" s="97">
        <f t="shared" si="59"/>
        <v>31.749944843319817</v>
      </c>
      <c r="Z124" s="30">
        <f t="shared" si="60"/>
        <v>57768.520199320003</v>
      </c>
      <c r="AC124" s="98">
        <v>42590</v>
      </c>
      <c r="AD124" s="34">
        <f t="shared" si="61"/>
        <v>9.2024539877400002E-4</v>
      </c>
      <c r="AE124" s="34">
        <f t="shared" si="73"/>
        <v>9.198222325682877E-4</v>
      </c>
      <c r="AF124" s="34">
        <f t="shared" si="62"/>
        <v>1.5499184486327477E-2</v>
      </c>
      <c r="AG124" s="34">
        <f t="shared" si="63"/>
        <v>1.5380298971832625E-2</v>
      </c>
      <c r="AK124" s="95">
        <v>42590</v>
      </c>
      <c r="AL124" s="34">
        <f t="shared" si="64"/>
        <v>-1.1993458113756739E-2</v>
      </c>
      <c r="AM124" s="34">
        <f t="shared" si="71"/>
        <v>-1.2065959913838749E-2</v>
      </c>
      <c r="AN124" s="34">
        <f t="shared" si="65"/>
        <v>6.2000118693177342E-3</v>
      </c>
      <c r="AO124" s="34">
        <f t="shared" si="72"/>
        <v>6.1808708712624552E-3</v>
      </c>
      <c r="AS124" s="95">
        <v>42594</v>
      </c>
      <c r="AT124" s="34">
        <f t="shared" si="66"/>
        <v>-5.5187637969178471E-4</v>
      </c>
      <c r="AU124" s="34">
        <f t="shared" si="67"/>
        <v>-5.5202871951209301E-4</v>
      </c>
      <c r="AV124" s="34">
        <f t="shared" si="68"/>
        <v>1.2594255829871281E-2</v>
      </c>
      <c r="AW124" s="34">
        <f t="shared" si="69"/>
        <v>1.251560784339993E-2</v>
      </c>
      <c r="BB124" s="98">
        <v>42632</v>
      </c>
      <c r="BC124" s="34">
        <f t="shared" si="89"/>
        <v>-5.3578680901230857E-2</v>
      </c>
      <c r="BD124" s="34">
        <f t="shared" si="90"/>
        <v>-2.1318317843100211E-2</v>
      </c>
      <c r="BE124" s="34"/>
      <c r="BG124" s="95">
        <v>42632</v>
      </c>
      <c r="BH124" s="34">
        <f t="shared" si="91"/>
        <v>-5.3390895255369386E-2</v>
      </c>
      <c r="BI124" s="34">
        <f t="shared" si="92"/>
        <v>-3.4219507643879092E-2</v>
      </c>
      <c r="BJ124" s="34"/>
      <c r="BL124" s="95">
        <v>42643</v>
      </c>
      <c r="BM124" s="34">
        <f t="shared" si="86"/>
        <v>2.6349277351678243E-2</v>
      </c>
      <c r="BN124" s="34">
        <f t="shared" si="87"/>
        <v>4.5829060451402269E-3</v>
      </c>
    </row>
    <row r="125" spans="3:66" s="24" customFormat="1" ht="12.75" x14ac:dyDescent="0.2">
      <c r="C125" s="95">
        <v>42678</v>
      </c>
      <c r="D125" s="96">
        <v>33.155414477213299</v>
      </c>
      <c r="E125" s="30">
        <v>61598.3933837</v>
      </c>
      <c r="G125" s="41">
        <f t="shared" si="54"/>
        <v>2</v>
      </c>
      <c r="H125" s="95">
        <v>41883</v>
      </c>
      <c r="I125" s="97">
        <f t="shared" si="52"/>
        <v>38.390833868192502</v>
      </c>
      <c r="J125" s="30">
        <f t="shared" si="53"/>
        <v>61141.27</v>
      </c>
      <c r="K125" s="97">
        <f t="shared" ref="K125:L125" si="100">AVERAGE(I119:I122,I125)</f>
        <v>38.746579046893885</v>
      </c>
      <c r="L125" s="30">
        <f t="shared" si="100"/>
        <v>60698.462</v>
      </c>
      <c r="M125" s="30"/>
      <c r="N125" s="30"/>
      <c r="P125" s="98">
        <v>42597</v>
      </c>
      <c r="Q125" s="97">
        <f t="shared" si="55"/>
        <v>31.264900591158</v>
      </c>
      <c r="R125" s="30">
        <f t="shared" si="56"/>
        <v>59145.976948700001</v>
      </c>
      <c r="T125" s="95">
        <v>42597</v>
      </c>
      <c r="U125" s="97">
        <f t="shared" si="57"/>
        <v>31.646702492458058</v>
      </c>
      <c r="V125" s="30">
        <f t="shared" si="58"/>
        <v>58070.630083140008</v>
      </c>
      <c r="X125" s="95">
        <v>42601</v>
      </c>
      <c r="Y125" s="97">
        <f t="shared" si="59"/>
        <v>31.403206381935043</v>
      </c>
      <c r="Z125" s="30">
        <f t="shared" si="60"/>
        <v>59118.035017419999</v>
      </c>
      <c r="AC125" s="98">
        <v>42597</v>
      </c>
      <c r="AD125" s="34">
        <f t="shared" si="61"/>
        <v>-1.6242721422003004E-2</v>
      </c>
      <c r="AE125" s="34">
        <f t="shared" si="73"/>
        <v>-1.6376080469257766E-2</v>
      </c>
      <c r="AF125" s="34">
        <f t="shared" si="62"/>
        <v>2.6208696349553806E-2</v>
      </c>
      <c r="AG125" s="34">
        <f t="shared" si="63"/>
        <v>2.5871133812129805E-2</v>
      </c>
      <c r="AK125" s="95">
        <v>42597</v>
      </c>
      <c r="AL125" s="34">
        <f t="shared" si="64"/>
        <v>-3.9850407700331436E-3</v>
      </c>
      <c r="AM125" s="34">
        <f t="shared" si="71"/>
        <v>-3.9930022031318445E-3</v>
      </c>
      <c r="AN125" s="34">
        <f t="shared" si="65"/>
        <v>1.4760415251471759E-2</v>
      </c>
      <c r="AO125" s="34">
        <f t="shared" si="72"/>
        <v>1.4652540543740506E-2</v>
      </c>
      <c r="AS125" s="95">
        <v>42601</v>
      </c>
      <c r="AT125" s="34">
        <f t="shared" si="66"/>
        <v>-1.0920915393581421E-2</v>
      </c>
      <c r="AU125" s="34">
        <f t="shared" si="67"/>
        <v>-1.0980986343633243E-2</v>
      </c>
      <c r="AV125" s="34">
        <f t="shared" si="68"/>
        <v>2.33607302635368E-2</v>
      </c>
      <c r="AW125" s="34">
        <f t="shared" si="69"/>
        <v>2.3092044817124454E-2</v>
      </c>
      <c r="BB125" s="98">
        <v>42639</v>
      </c>
      <c r="BC125" s="34">
        <f t="shared" si="89"/>
        <v>3.3357403653998696E-2</v>
      </c>
      <c r="BD125" s="34">
        <f t="shared" si="90"/>
        <v>1.2186136371610572E-2</v>
      </c>
      <c r="BE125" s="34"/>
      <c r="BG125" s="95">
        <v>42639</v>
      </c>
      <c r="BH125" s="34">
        <f t="shared" si="91"/>
        <v>1.6627536550142881E-2</v>
      </c>
      <c r="BI125" s="34">
        <f t="shared" si="92"/>
        <v>1.9565648489178994E-2</v>
      </c>
      <c r="BJ125" s="34"/>
      <c r="BL125" s="95">
        <v>42650</v>
      </c>
      <c r="BM125" s="34">
        <f t="shared" si="86"/>
        <v>1.9120109962564705E-2</v>
      </c>
      <c r="BN125" s="34">
        <f t="shared" si="87"/>
        <v>2.7975454556502802E-2</v>
      </c>
    </row>
    <row r="126" spans="3:66" s="24" customFormat="1" ht="12.75" x14ac:dyDescent="0.2">
      <c r="C126" s="95">
        <v>42677</v>
      </c>
      <c r="D126" s="96">
        <v>32.8611356504924</v>
      </c>
      <c r="E126" s="30">
        <v>61750.1722429</v>
      </c>
      <c r="G126" s="41">
        <f t="shared" si="54"/>
        <v>3</v>
      </c>
      <c r="H126" s="95">
        <v>41884</v>
      </c>
      <c r="I126" s="97">
        <f t="shared" si="52"/>
        <v>37.728752563387097</v>
      </c>
      <c r="J126" s="30">
        <f t="shared" si="53"/>
        <v>61895.98</v>
      </c>
      <c r="K126" s="30"/>
      <c r="L126" s="30"/>
      <c r="M126" s="30"/>
      <c r="N126" s="30"/>
      <c r="P126" s="98">
        <v>42604</v>
      </c>
      <c r="Q126" s="97">
        <f t="shared" si="55"/>
        <v>30.914266192004799</v>
      </c>
      <c r="R126" s="30">
        <f t="shared" si="56"/>
        <v>57781.242813199999</v>
      </c>
      <c r="T126" s="95">
        <v>42604</v>
      </c>
      <c r="U126" s="97">
        <f t="shared" si="57"/>
        <v>31.333079502104397</v>
      </c>
      <c r="V126" s="30">
        <f t="shared" si="58"/>
        <v>58845.088190319992</v>
      </c>
      <c r="X126" s="95">
        <v>42608</v>
      </c>
      <c r="Y126" s="97">
        <f t="shared" si="59"/>
        <v>30.931702565622579</v>
      </c>
      <c r="Z126" s="30">
        <f t="shared" si="60"/>
        <v>57791.508416140001</v>
      </c>
      <c r="AC126" s="98">
        <v>42604</v>
      </c>
      <c r="AD126" s="34">
        <f t="shared" si="61"/>
        <v>-1.1214953271028949E-2</v>
      </c>
      <c r="AE126" s="34">
        <f t="shared" si="73"/>
        <v>-1.1278315037708089E-2</v>
      </c>
      <c r="AF126" s="34">
        <f t="shared" si="62"/>
        <v>-2.3073997690218229E-2</v>
      </c>
      <c r="AG126" s="34">
        <f t="shared" si="63"/>
        <v>-2.3344369511146826E-2</v>
      </c>
      <c r="AK126" s="95">
        <v>42604</v>
      </c>
      <c r="AL126" s="34">
        <f t="shared" si="64"/>
        <v>-9.9101317247318743E-3</v>
      </c>
      <c r="AM126" s="34">
        <f t="shared" si="71"/>
        <v>-9.9595639377720712E-3</v>
      </c>
      <c r="AN126" s="34">
        <f t="shared" si="65"/>
        <v>1.333648534674392E-2</v>
      </c>
      <c r="AO126" s="34">
        <f t="shared" si="72"/>
        <v>1.3248337284732842E-2</v>
      </c>
      <c r="AS126" s="95">
        <v>42608</v>
      </c>
      <c r="AT126" s="34">
        <f t="shared" si="66"/>
        <v>-1.5014511912506467E-2</v>
      </c>
      <c r="AU126" s="34">
        <f t="shared" si="67"/>
        <v>-1.5128370824676433E-2</v>
      </c>
      <c r="AV126" s="34">
        <f t="shared" si="68"/>
        <v>-2.2438611176591294E-2</v>
      </c>
      <c r="AW126" s="34">
        <f t="shared" si="69"/>
        <v>-2.2694187229191053E-2</v>
      </c>
      <c r="BB126" s="98">
        <v>42646</v>
      </c>
      <c r="BC126" s="34">
        <f t="shared" si="89"/>
        <v>1.7487790351569981E-2</v>
      </c>
      <c r="BD126" s="34">
        <f t="shared" si="90"/>
        <v>2.3958963152289382E-2</v>
      </c>
      <c r="BE126" s="34"/>
      <c r="BG126" s="95">
        <v>42646</v>
      </c>
      <c r="BH126" s="34">
        <f t="shared" si="91"/>
        <v>2.3179024831280485E-2</v>
      </c>
      <c r="BI126" s="34">
        <f t="shared" si="92"/>
        <v>6.9718501989634992E-3</v>
      </c>
      <c r="BJ126" s="34"/>
      <c r="BL126" s="95">
        <v>42657</v>
      </c>
      <c r="BM126" s="34">
        <f t="shared" si="86"/>
        <v>5.2760506217271793E-4</v>
      </c>
      <c r="BN126" s="34">
        <f t="shared" si="87"/>
        <v>2.0277669925559981E-2</v>
      </c>
    </row>
    <row r="127" spans="3:66" s="24" customFormat="1" ht="12.75" x14ac:dyDescent="0.2">
      <c r="C127" s="95">
        <v>42675</v>
      </c>
      <c r="D127" s="96">
        <v>32.498191764203398</v>
      </c>
      <c r="E127" s="30">
        <v>63326.417209599997</v>
      </c>
      <c r="G127" s="41">
        <f t="shared" si="54"/>
        <v>4</v>
      </c>
      <c r="H127" s="95">
        <v>41885</v>
      </c>
      <c r="I127" s="97">
        <f t="shared" si="52"/>
        <v>40.317786919491702</v>
      </c>
      <c r="J127" s="30">
        <f t="shared" si="53"/>
        <v>61837.04</v>
      </c>
      <c r="K127" s="30"/>
      <c r="L127" s="30"/>
      <c r="M127" s="30"/>
      <c r="N127" s="30"/>
      <c r="P127" s="98">
        <v>42611</v>
      </c>
      <c r="Q127" s="97">
        <f t="shared" si="55"/>
        <v>31.703638932057199</v>
      </c>
      <c r="R127" s="30">
        <f t="shared" si="56"/>
        <v>58610.391571799999</v>
      </c>
      <c r="T127" s="95">
        <v>42611</v>
      </c>
      <c r="U127" s="97">
        <f t="shared" si="57"/>
        <v>31.089577113633062</v>
      </c>
      <c r="V127" s="30">
        <f t="shared" si="58"/>
        <v>57957.338167859998</v>
      </c>
      <c r="X127" s="95">
        <v>42615</v>
      </c>
      <c r="Y127" s="97">
        <f t="shared" si="59"/>
        <v>32.090125124483897</v>
      </c>
      <c r="Z127" s="30">
        <f t="shared" si="60"/>
        <v>58587.917547260004</v>
      </c>
      <c r="AC127" s="98">
        <v>42611</v>
      </c>
      <c r="AD127" s="34">
        <f t="shared" si="61"/>
        <v>2.5534254481400342E-2</v>
      </c>
      <c r="AE127" s="34">
        <f t="shared" si="73"/>
        <v>2.5213700684678347E-2</v>
      </c>
      <c r="AF127" s="34">
        <f t="shared" si="62"/>
        <v>1.4349791008832158E-2</v>
      </c>
      <c r="AG127" s="34">
        <f t="shared" si="63"/>
        <v>1.4247807230608421E-2</v>
      </c>
      <c r="AK127" s="95">
        <v>42611</v>
      </c>
      <c r="AL127" s="34">
        <f t="shared" si="64"/>
        <v>-7.7714157797665884E-3</v>
      </c>
      <c r="AM127" s="34">
        <f t="shared" si="71"/>
        <v>-7.8017706002712585E-3</v>
      </c>
      <c r="AN127" s="34">
        <f t="shared" si="65"/>
        <v>-1.5086221293250213E-2</v>
      </c>
      <c r="AO127" s="34">
        <f t="shared" si="72"/>
        <v>-1.5201175949267518E-2</v>
      </c>
      <c r="AS127" s="95">
        <v>42615</v>
      </c>
      <c r="AT127" s="34">
        <f t="shared" si="66"/>
        <v>3.7450979505692761E-2</v>
      </c>
      <c r="AU127" s="34">
        <f t="shared" si="67"/>
        <v>3.6766723337250985E-2</v>
      </c>
      <c r="AV127" s="34">
        <f t="shared" si="68"/>
        <v>1.3780729261906322E-2</v>
      </c>
      <c r="AW127" s="34">
        <f t="shared" si="69"/>
        <v>1.3686638453577746E-2</v>
      </c>
      <c r="BB127" s="98">
        <v>42653</v>
      </c>
      <c r="BC127" s="34">
        <f t="shared" si="89"/>
        <v>2.1266907605373749E-3</v>
      </c>
      <c r="BD127" s="34">
        <f t="shared" si="90"/>
        <v>3.6446023781991264E-2</v>
      </c>
      <c r="BE127" s="34"/>
      <c r="BG127" s="95">
        <v>42653</v>
      </c>
      <c r="BH127" s="34">
        <f t="shared" si="91"/>
        <v>1.6044099852007311E-2</v>
      </c>
      <c r="BI127" s="34">
        <f t="shared" si="92"/>
        <v>3.0484962452171343E-2</v>
      </c>
      <c r="BJ127" s="34"/>
      <c r="BL127" s="95">
        <v>42664</v>
      </c>
      <c r="BM127" s="34">
        <f t="shared" si="86"/>
        <v>6.9833210393987818E-3</v>
      </c>
      <c r="BN127" s="34">
        <f t="shared" si="87"/>
        <v>3.5080856233430602E-2</v>
      </c>
    </row>
    <row r="128" spans="3:66" s="24" customFormat="1" ht="12.75" x14ac:dyDescent="0.2">
      <c r="C128" s="95">
        <v>42674</v>
      </c>
      <c r="D128" s="96">
        <v>32.684568354459898</v>
      </c>
      <c r="E128" s="30">
        <v>64924.515231799996</v>
      </c>
      <c r="G128" s="41">
        <f t="shared" si="54"/>
        <v>5</v>
      </c>
      <c r="H128" s="95">
        <v>41886</v>
      </c>
      <c r="I128" s="97">
        <f t="shared" si="52"/>
        <v>39.527242077933103</v>
      </c>
      <c r="J128" s="30">
        <f t="shared" si="53"/>
        <v>60800.02</v>
      </c>
      <c r="K128" s="30"/>
      <c r="L128" s="30"/>
      <c r="M128" s="30"/>
      <c r="N128" s="30"/>
      <c r="P128" s="98">
        <v>42618</v>
      </c>
      <c r="Q128" s="97">
        <f t="shared" si="55"/>
        <v>32.537428941099499</v>
      </c>
      <c r="R128" s="30">
        <f t="shared" si="56"/>
        <v>59566.344823599997</v>
      </c>
      <c r="T128" s="95">
        <v>42618</v>
      </c>
      <c r="U128" s="97">
        <f t="shared" si="57"/>
        <v>32.256883126292358</v>
      </c>
      <c r="V128" s="30">
        <f t="shared" si="58"/>
        <v>58779.10819762</v>
      </c>
      <c r="X128" s="95">
        <v>42622</v>
      </c>
      <c r="Y128" s="97">
        <f t="shared" si="59"/>
        <v>32.510453381983446</v>
      </c>
      <c r="Z128" s="30">
        <f t="shared" si="60"/>
        <v>59481.791172424993</v>
      </c>
      <c r="AC128" s="98">
        <v>42618</v>
      </c>
      <c r="AD128" s="34">
        <f t="shared" si="61"/>
        <v>2.6299504950493491E-2</v>
      </c>
      <c r="AE128" s="34">
        <f t="shared" si="73"/>
        <v>2.5959619306064902E-2</v>
      </c>
      <c r="AF128" s="34">
        <f t="shared" si="62"/>
        <v>1.6310303107750501E-2</v>
      </c>
      <c r="AG128" s="34">
        <f t="shared" si="63"/>
        <v>1.6178718970818302E-2</v>
      </c>
      <c r="AK128" s="95">
        <v>42618</v>
      </c>
      <c r="AL128" s="34">
        <f t="shared" si="64"/>
        <v>3.7546538777055938E-2</v>
      </c>
      <c r="AM128" s="34">
        <f t="shared" si="71"/>
        <v>3.6858828769270789E-2</v>
      </c>
      <c r="AN128" s="34">
        <f t="shared" si="65"/>
        <v>1.4178878046123167E-2</v>
      </c>
      <c r="AO128" s="34">
        <f t="shared" si="72"/>
        <v>1.4079297940381782E-2</v>
      </c>
      <c r="AS128" s="95">
        <v>42622</v>
      </c>
      <c r="AT128" s="34">
        <f t="shared" si="66"/>
        <v>1.3098367671332323E-2</v>
      </c>
      <c r="AU128" s="34">
        <f t="shared" si="67"/>
        <v>1.3013325854532753E-2</v>
      </c>
      <c r="AV128" s="34">
        <f t="shared" si="68"/>
        <v>1.525696188883896E-2</v>
      </c>
      <c r="AW128" s="34">
        <f t="shared" si="69"/>
        <v>1.5141744875547281E-2</v>
      </c>
      <c r="BB128" s="98">
        <v>42660</v>
      </c>
      <c r="BC128" s="34">
        <f t="shared" si="89"/>
        <v>1.9534806020642521E-2</v>
      </c>
      <c r="BD128" s="34">
        <f t="shared" si="90"/>
        <v>1.6528886071264515E-2</v>
      </c>
      <c r="BE128" s="34"/>
      <c r="BG128" s="95">
        <v>42660</v>
      </c>
      <c r="BH128" s="34">
        <f t="shared" si="91"/>
        <v>4.9914407387969921E-3</v>
      </c>
      <c r="BI128" s="34">
        <f t="shared" si="92"/>
        <v>1.7143660586896994E-2</v>
      </c>
      <c r="BJ128" s="34"/>
      <c r="BL128" s="95">
        <v>42671</v>
      </c>
      <c r="BM128" s="34">
        <f t="shared" si="86"/>
        <v>-7.752209731647499E-3</v>
      </c>
      <c r="BN128" s="34">
        <f t="shared" si="87"/>
        <v>7.4551114971141436E-3</v>
      </c>
    </row>
    <row r="129" spans="3:66" s="24" customFormat="1" ht="12.75" x14ac:dyDescent="0.2">
      <c r="C129" s="95">
        <v>42671</v>
      </c>
      <c r="D129" s="96">
        <v>32.586475412219698</v>
      </c>
      <c r="E129" s="30">
        <v>64307.632657000002</v>
      </c>
      <c r="G129" s="41">
        <f t="shared" si="54"/>
        <v>6</v>
      </c>
      <c r="H129" s="95">
        <v>41887</v>
      </c>
      <c r="I129" s="97">
        <f t="shared" si="52"/>
        <v>39.527242077933103</v>
      </c>
      <c r="J129" s="30">
        <f t="shared" si="53"/>
        <v>60681.98</v>
      </c>
      <c r="K129" s="30"/>
      <c r="L129" s="30"/>
      <c r="M129" s="97">
        <f t="shared" ref="M129:N129" si="101">AVERAGE(I125:I129)</f>
        <v>39.098371501387497</v>
      </c>
      <c r="N129" s="30">
        <f t="shared" si="101"/>
        <v>61271.257999999994</v>
      </c>
      <c r="P129" s="98">
        <v>42625</v>
      </c>
      <c r="Q129" s="97">
        <f t="shared" si="55"/>
        <v>32.341243056619</v>
      </c>
      <c r="R129" s="30">
        <f t="shared" si="56"/>
        <v>58586.113772099998</v>
      </c>
      <c r="T129" s="95">
        <v>42625</v>
      </c>
      <c r="U129" s="97">
        <f t="shared" si="57"/>
        <v>32.461406910863325</v>
      </c>
      <c r="V129" s="30">
        <f t="shared" si="58"/>
        <v>59236.733409549997</v>
      </c>
      <c r="X129" s="95">
        <v>42629</v>
      </c>
      <c r="Y129" s="97">
        <f t="shared" si="59"/>
        <v>31.111157560925921</v>
      </c>
      <c r="Z129" s="30">
        <f t="shared" si="60"/>
        <v>57491.119404840007</v>
      </c>
      <c r="AC129" s="98">
        <v>42625</v>
      </c>
      <c r="AD129" s="34">
        <f t="shared" si="61"/>
        <v>-6.0295447693683446E-3</v>
      </c>
      <c r="AE129" s="34">
        <f t="shared" si="73"/>
        <v>-6.0477958753197879E-3</v>
      </c>
      <c r="AF129" s="34">
        <f t="shared" si="62"/>
        <v>-1.6456122234843495E-2</v>
      </c>
      <c r="AG129" s="34">
        <f t="shared" si="63"/>
        <v>-1.6593028253779139E-2</v>
      </c>
      <c r="AK129" s="95">
        <v>42625</v>
      </c>
      <c r="AL129" s="34">
        <f t="shared" si="64"/>
        <v>6.3404695292541557E-3</v>
      </c>
      <c r="AM129" s="34">
        <f t="shared" si="71"/>
        <v>6.3204533159016427E-3</v>
      </c>
      <c r="AN129" s="34">
        <f t="shared" si="65"/>
        <v>7.785507911951095E-3</v>
      </c>
      <c r="AO129" s="34">
        <f t="shared" si="72"/>
        <v>7.7553572363318187E-3</v>
      </c>
      <c r="AS129" s="95">
        <v>42629</v>
      </c>
      <c r="AT129" s="34">
        <f t="shared" si="66"/>
        <v>-4.3041412084181552E-2</v>
      </c>
      <c r="AU129" s="34">
        <f t="shared" si="67"/>
        <v>-4.3995161280714803E-2</v>
      </c>
      <c r="AV129" s="34">
        <f t="shared" si="68"/>
        <v>-3.346691026526849E-2</v>
      </c>
      <c r="AW129" s="34">
        <f t="shared" si="69"/>
        <v>-3.4039744256872631E-2</v>
      </c>
      <c r="BB129" s="98">
        <v>42667</v>
      </c>
      <c r="BC129" s="34">
        <f t="shared" si="89"/>
        <v>-1.6504500671462634E-2</v>
      </c>
      <c r="BD129" s="34">
        <f t="shared" si="90"/>
        <v>2.1519062344453343E-2</v>
      </c>
      <c r="BE129" s="34"/>
      <c r="BG129" s="95">
        <v>42667</v>
      </c>
      <c r="BH129" s="34">
        <f t="shared" si="91"/>
        <v>-1.2004803362488927E-3</v>
      </c>
      <c r="BI129" s="34">
        <f t="shared" si="92"/>
        <v>3.5184807181460623E-2</v>
      </c>
      <c r="BJ129" s="34"/>
      <c r="BL129" s="95">
        <v>42678</v>
      </c>
      <c r="BM129" s="34">
        <f t="shared" ref="BM129:BM141" si="102">IF(OR(AU136&gt;($AY$14+$AY$15*$AY$13),AU136&lt;($AY$14-$AY$15*$AY$13)),"",AU136)</f>
        <v>8.5749780192069212E-3</v>
      </c>
      <c r="BN129" s="34">
        <f t="shared" ref="BN129:BN141" si="103">IF(OR(AW136&gt;($AZ$14+$AY$15*$AZ$13),AW136&lt;($AZ$14-$AY$15*$AZ$13)),"",AW136)</f>
        <v>-1.8303813797419508E-2</v>
      </c>
    </row>
    <row r="130" spans="3:66" s="24" customFormat="1" ht="12.75" x14ac:dyDescent="0.2">
      <c r="C130" s="95">
        <v>42670</v>
      </c>
      <c r="D130" s="96">
        <v>32.802279885148302</v>
      </c>
      <c r="E130" s="30">
        <v>64249.504592800004</v>
      </c>
      <c r="G130" s="41">
        <f t="shared" si="54"/>
        <v>7</v>
      </c>
      <c r="H130" s="95">
        <v>41888</v>
      </c>
      <c r="I130" s="97" t="str">
        <f t="shared" si="52"/>
        <v/>
      </c>
      <c r="J130" s="30" t="str">
        <f t="shared" si="53"/>
        <v/>
      </c>
      <c r="K130" s="30"/>
      <c r="L130" s="30"/>
      <c r="M130" s="30"/>
      <c r="N130" s="30"/>
      <c r="P130" s="98">
        <v>42632</v>
      </c>
      <c r="Q130" s="97">
        <f t="shared" si="55"/>
        <v>30.6540444500862</v>
      </c>
      <c r="R130" s="30">
        <f t="shared" si="56"/>
        <v>57350.375112499998</v>
      </c>
      <c r="T130" s="95">
        <v>42632</v>
      </c>
      <c r="U130" s="97">
        <f t="shared" si="57"/>
        <v>30.773717839619358</v>
      </c>
      <c r="V130" s="30">
        <f t="shared" si="58"/>
        <v>57243.971672920001</v>
      </c>
      <c r="X130" s="95">
        <v>42636</v>
      </c>
      <c r="Y130" s="97">
        <f t="shared" si="59"/>
        <v>31.081729678253822</v>
      </c>
      <c r="Z130" s="30">
        <f t="shared" si="60"/>
        <v>58234.384792939993</v>
      </c>
      <c r="AC130" s="98">
        <v>42632</v>
      </c>
      <c r="AD130" s="34">
        <f t="shared" si="61"/>
        <v>-5.2168638155900893E-2</v>
      </c>
      <c r="AE130" s="34">
        <f t="shared" si="73"/>
        <v>-5.3578680901230857E-2</v>
      </c>
      <c r="AF130" s="34">
        <f t="shared" si="62"/>
        <v>-2.1092688694236084E-2</v>
      </c>
      <c r="AG130" s="34">
        <f t="shared" si="63"/>
        <v>-2.1318317843100211E-2</v>
      </c>
      <c r="AK130" s="95">
        <v>42632</v>
      </c>
      <c r="AL130" s="34">
        <f t="shared" si="64"/>
        <v>-5.1990632318501762E-2</v>
      </c>
      <c r="AM130" s="34">
        <f t="shared" si="71"/>
        <v>-5.3390895255369386E-2</v>
      </c>
      <c r="AN130" s="34">
        <f t="shared" si="65"/>
        <v>-3.3640641911370617E-2</v>
      </c>
      <c r="AO130" s="34">
        <f t="shared" si="72"/>
        <v>-3.4219507643879092E-2</v>
      </c>
      <c r="AS130" s="95">
        <v>42636</v>
      </c>
      <c r="AT130" s="34">
        <f t="shared" si="66"/>
        <v>-9.4589481649698381E-4</v>
      </c>
      <c r="AU130" s="34">
        <f t="shared" si="67"/>
        <v>-9.4634245730192829E-4</v>
      </c>
      <c r="AV130" s="34">
        <f t="shared" si="68"/>
        <v>1.2928351296590312E-2</v>
      </c>
      <c r="AW130" s="34">
        <f t="shared" si="69"/>
        <v>1.2845493541612716E-2</v>
      </c>
      <c r="BB130" s="98">
        <v>42674</v>
      </c>
      <c r="BC130" s="34">
        <f t="shared" ref="BC130:BC151" si="104">IF(OR(AE136&gt;($AI$14+$AI$15*$AI$13),AE136&lt;($AI$14-$AI$15*$AI$13)),"",AE136)</f>
        <v>8.1362510009451855E-3</v>
      </c>
      <c r="BD130" s="34">
        <f t="shared" ref="BD130:BD151" si="105">IF(OR(AG136&gt;($AJ$14+$AI$15*$AJ$13),AG136&lt;($AJ$14-$AI$15*$AJ$13)),"",AG136)</f>
        <v>1.3406834899237429E-2</v>
      </c>
      <c r="BE130" s="34"/>
      <c r="BG130" s="95">
        <v>42674</v>
      </c>
      <c r="BH130" s="34">
        <f t="shared" si="91"/>
        <v>-2.8268145008044747E-3</v>
      </c>
      <c r="BI130" s="34">
        <f t="shared" si="92"/>
        <v>5.8704205461647561E-3</v>
      </c>
      <c r="BJ130" s="34"/>
      <c r="BL130" s="95">
        <v>42685</v>
      </c>
      <c r="BM130" s="34">
        <f t="shared" si="102"/>
        <v>1.5091410474195478E-3</v>
      </c>
      <c r="BN130" s="34">
        <f t="shared" si="103"/>
        <v>-8.453171517345294E-3</v>
      </c>
    </row>
    <row r="131" spans="3:66" s="24" customFormat="1" ht="12.75" x14ac:dyDescent="0.2">
      <c r="C131" s="95">
        <v>42669</v>
      </c>
      <c r="D131" s="96">
        <v>32.606094000667703</v>
      </c>
      <c r="E131" s="30">
        <v>63825.687469299999</v>
      </c>
      <c r="G131" s="41">
        <f t="shared" si="54"/>
        <v>1</v>
      </c>
      <c r="H131" s="95">
        <v>41889</v>
      </c>
      <c r="I131" s="97" t="str">
        <f t="shared" si="52"/>
        <v/>
      </c>
      <c r="J131" s="30" t="str">
        <f t="shared" si="53"/>
        <v/>
      </c>
      <c r="K131" s="30"/>
      <c r="L131" s="30"/>
      <c r="M131" s="30"/>
      <c r="N131" s="30"/>
      <c r="P131" s="98">
        <v>42639</v>
      </c>
      <c r="Q131" s="97">
        <f t="shared" si="55"/>
        <v>31.693829637833201</v>
      </c>
      <c r="R131" s="30">
        <f t="shared" si="56"/>
        <v>58053.5302753</v>
      </c>
      <c r="T131" s="95">
        <v>42639</v>
      </c>
      <c r="U131" s="97">
        <f t="shared" si="57"/>
        <v>31.289686715803224</v>
      </c>
      <c r="V131" s="30">
        <f t="shared" si="58"/>
        <v>58375.015825499991</v>
      </c>
      <c r="X131" s="95">
        <v>42643</v>
      </c>
      <c r="Y131" s="97">
        <f t="shared" si="59"/>
        <v>31.911595969606577</v>
      </c>
      <c r="Z131" s="30">
        <f t="shared" si="60"/>
        <v>58501.879991540001</v>
      </c>
      <c r="AC131" s="98">
        <v>42639</v>
      </c>
      <c r="AD131" s="34">
        <f t="shared" si="61"/>
        <v>3.3920000000002393E-2</v>
      </c>
      <c r="AE131" s="34">
        <f t="shared" si="73"/>
        <v>3.3357403653998696E-2</v>
      </c>
      <c r="AF131" s="34">
        <f t="shared" si="62"/>
        <v>1.2260689863329954E-2</v>
      </c>
      <c r="AG131" s="34">
        <f t="shared" si="63"/>
        <v>1.2186136371610572E-2</v>
      </c>
      <c r="AK131" s="95">
        <v>42639</v>
      </c>
      <c r="AL131" s="34">
        <f t="shared" si="64"/>
        <v>1.6766543414510338E-2</v>
      </c>
      <c r="AM131" s="34">
        <f t="shared" si="71"/>
        <v>1.6627536550142881E-2</v>
      </c>
      <c r="AN131" s="34">
        <f t="shared" si="65"/>
        <v>1.9758310255663991E-2</v>
      </c>
      <c r="AO131" s="34">
        <f t="shared" si="72"/>
        <v>1.9565648489178994E-2</v>
      </c>
      <c r="AS131" s="95">
        <v>42643</v>
      </c>
      <c r="AT131" s="34">
        <f t="shared" si="66"/>
        <v>2.6699488733195054E-2</v>
      </c>
      <c r="AU131" s="34">
        <f t="shared" si="67"/>
        <v>2.6349277351678243E-2</v>
      </c>
      <c r="AV131" s="34">
        <f t="shared" si="68"/>
        <v>4.5934236199305367E-3</v>
      </c>
      <c r="AW131" s="34">
        <f t="shared" si="69"/>
        <v>4.5829060451402269E-3</v>
      </c>
      <c r="BB131" s="98">
        <v>42681</v>
      </c>
      <c r="BC131" s="34">
        <f t="shared" si="104"/>
        <v>8.070586325561107E-3</v>
      </c>
      <c r="BD131" s="34">
        <f t="shared" si="105"/>
        <v>-1.3535491540936003E-2</v>
      </c>
      <c r="BE131" s="34"/>
      <c r="BG131" s="95">
        <v>42681</v>
      </c>
      <c r="BH131" s="34">
        <f t="shared" ref="BH131:BH144" si="106">IF(OR(AM137&gt;($AQ$14+$AQ$15*$AQ$13),AM137&lt;($AQ$14-$AQ$15*$AQ$13)),"",AM137)</f>
        <v>8.9640989395398923E-3</v>
      </c>
      <c r="BI131" s="34">
        <f t="shared" ref="BI131:BI144" si="107">IF(OR(AO137&gt;($AR$14+$AQ$15*$AR$13),AO137&lt;($AR$14-$AQ$15*$AR$13)),"",AO137)</f>
        <v>-2.4474813143095062E-2</v>
      </c>
      <c r="BJ131" s="34"/>
      <c r="BL131" s="95">
        <v>42692</v>
      </c>
      <c r="BM131" s="34">
        <f t="shared" si="102"/>
        <v>-7.8286412393130236E-2</v>
      </c>
      <c r="BN131" s="34">
        <f t="shared" si="103"/>
        <v>-3.8125727484730948E-2</v>
      </c>
    </row>
    <row r="132" spans="3:66" s="24" customFormat="1" ht="12.75" x14ac:dyDescent="0.2">
      <c r="C132" s="95">
        <v>42668</v>
      </c>
      <c r="D132" s="96">
        <v>32.184294349034502</v>
      </c>
      <c r="E132" s="30">
        <v>63866.200174500002</v>
      </c>
      <c r="G132" s="41">
        <f t="shared" si="54"/>
        <v>2</v>
      </c>
      <c r="H132" s="95">
        <v>41890</v>
      </c>
      <c r="I132" s="97">
        <f t="shared" si="52"/>
        <v>38.9046880152056</v>
      </c>
      <c r="J132" s="30">
        <f t="shared" si="53"/>
        <v>59192.75</v>
      </c>
      <c r="K132" s="97">
        <f t="shared" ref="K132:L132" si="108">AVERAGE(I126:I129,I132)</f>
        <v>39.20114233079012</v>
      </c>
      <c r="L132" s="30">
        <f t="shared" si="108"/>
        <v>60881.554000000004</v>
      </c>
      <c r="M132" s="30"/>
      <c r="N132" s="30"/>
      <c r="P132" s="98">
        <v>42646</v>
      </c>
      <c r="Q132" s="97">
        <f t="shared" si="55"/>
        <v>32.252959408602699</v>
      </c>
      <c r="R132" s="30">
        <f t="shared" si="56"/>
        <v>59461.228828899999</v>
      </c>
      <c r="T132" s="95">
        <v>42646</v>
      </c>
      <c r="U132" s="97">
        <f t="shared" si="57"/>
        <v>32.023421923760473</v>
      </c>
      <c r="V132" s="30">
        <f t="shared" si="58"/>
        <v>58783.419702259998</v>
      </c>
      <c r="X132" s="95">
        <v>42650</v>
      </c>
      <c r="Y132" s="97">
        <f t="shared" si="59"/>
        <v>32.527619646875486</v>
      </c>
      <c r="Z132" s="30">
        <f t="shared" si="60"/>
        <v>60161.60420246001</v>
      </c>
      <c r="AC132" s="98">
        <v>42646</v>
      </c>
      <c r="AD132" s="34">
        <f t="shared" si="61"/>
        <v>1.764159702878132E-2</v>
      </c>
      <c r="AE132" s="34">
        <f t="shared" si="73"/>
        <v>1.7487790351569981E-2</v>
      </c>
      <c r="AF132" s="34">
        <f t="shared" si="62"/>
        <v>2.424828510728716E-2</v>
      </c>
      <c r="AG132" s="34">
        <f t="shared" si="63"/>
        <v>2.3958963152289382E-2</v>
      </c>
      <c r="AK132" s="95">
        <v>42646</v>
      </c>
      <c r="AL132" s="34">
        <f t="shared" si="64"/>
        <v>2.3449746065583588E-2</v>
      </c>
      <c r="AM132" s="34">
        <f t="shared" si="71"/>
        <v>2.3179024831280485E-2</v>
      </c>
      <c r="AN132" s="34">
        <f t="shared" si="65"/>
        <v>6.996210124907698E-3</v>
      </c>
      <c r="AO132" s="34">
        <f t="shared" si="72"/>
        <v>6.9718501989634992E-3</v>
      </c>
      <c r="AS132" s="95">
        <v>42650</v>
      </c>
      <c r="AT132" s="34">
        <f t="shared" si="66"/>
        <v>1.9304069838927074E-2</v>
      </c>
      <c r="AU132" s="34">
        <f t="shared" si="67"/>
        <v>1.9120109962564705E-2</v>
      </c>
      <c r="AV132" s="34">
        <f t="shared" si="68"/>
        <v>2.837044230305108E-2</v>
      </c>
      <c r="AW132" s="34">
        <f t="shared" si="69"/>
        <v>2.7975454556502802E-2</v>
      </c>
      <c r="BB132" s="98">
        <v>42688</v>
      </c>
      <c r="BC132" s="34">
        <f t="shared" si="104"/>
        <v>-0.11804356378558965</v>
      </c>
      <c r="BD132" s="34">
        <f t="shared" si="105"/>
        <v>-7.1070513307170749E-2</v>
      </c>
      <c r="BE132" s="34"/>
      <c r="BG132" s="95">
        <v>42688</v>
      </c>
      <c r="BH132" s="34">
        <f t="shared" si="106"/>
        <v>-2.3097109482144718E-2</v>
      </c>
      <c r="BI132" s="34">
        <f t="shared" si="107"/>
        <v>-1.9168702761916481E-2</v>
      </c>
      <c r="BJ132" s="34"/>
      <c r="BL132" s="95">
        <v>42699</v>
      </c>
      <c r="BM132" s="34">
        <f t="shared" si="102"/>
        <v>8.8783075235958284E-2</v>
      </c>
      <c r="BN132" s="34">
        <f t="shared" si="103"/>
        <v>2.5583795661763168E-2</v>
      </c>
    </row>
    <row r="133" spans="3:66" s="24" customFormat="1" ht="12.75" x14ac:dyDescent="0.2">
      <c r="C133" s="95">
        <v>42667</v>
      </c>
      <c r="D133" s="96">
        <v>32.419717410411202</v>
      </c>
      <c r="E133" s="30">
        <v>64059.891857399998</v>
      </c>
      <c r="G133" s="41">
        <f t="shared" si="54"/>
        <v>3</v>
      </c>
      <c r="H133" s="95">
        <v>41891</v>
      </c>
      <c r="I133" s="97">
        <f t="shared" si="52"/>
        <v>38.9343334467641</v>
      </c>
      <c r="J133" s="30">
        <f t="shared" si="53"/>
        <v>58676.34</v>
      </c>
      <c r="K133" s="30"/>
      <c r="L133" s="30"/>
      <c r="M133" s="30"/>
      <c r="N133" s="30"/>
      <c r="P133" s="98">
        <v>42653</v>
      </c>
      <c r="Q133" s="97">
        <f t="shared" si="55"/>
        <v>32.321624468170903</v>
      </c>
      <c r="R133" s="30">
        <f t="shared" si="56"/>
        <v>61668.329913599999</v>
      </c>
      <c r="T133" s="95">
        <v>42653</v>
      </c>
      <c r="U133" s="97">
        <f t="shared" si="57"/>
        <v>32.541352658789123</v>
      </c>
      <c r="V133" s="30">
        <f t="shared" si="58"/>
        <v>60603.024419400004</v>
      </c>
      <c r="X133" s="95">
        <v>42657</v>
      </c>
      <c r="Y133" s="97">
        <f t="shared" si="59"/>
        <v>32.544785911767526</v>
      </c>
      <c r="Z133" s="30">
        <f t="shared" si="60"/>
        <v>61393.994124749996</v>
      </c>
      <c r="AC133" s="98">
        <v>42653</v>
      </c>
      <c r="AD133" s="34">
        <f t="shared" si="61"/>
        <v>2.1289537712898543E-3</v>
      </c>
      <c r="AE133" s="34">
        <f t="shared" si="73"/>
        <v>2.1266907605373749E-3</v>
      </c>
      <c r="AF133" s="34">
        <f t="shared" si="62"/>
        <v>3.7118322782244251E-2</v>
      </c>
      <c r="AG133" s="34">
        <f t="shared" si="63"/>
        <v>3.6446023781991264E-2</v>
      </c>
      <c r="AK133" s="95">
        <v>42653</v>
      </c>
      <c r="AL133" s="34">
        <f t="shared" si="64"/>
        <v>1.617349751883812E-2</v>
      </c>
      <c r="AM133" s="34">
        <f t="shared" si="71"/>
        <v>1.6044099852007311E-2</v>
      </c>
      <c r="AN133" s="34">
        <f t="shared" si="65"/>
        <v>3.0954386906314246E-2</v>
      </c>
      <c r="AO133" s="34">
        <f t="shared" si="72"/>
        <v>3.0484962452171343E-2</v>
      </c>
      <c r="AS133" s="95">
        <v>42657</v>
      </c>
      <c r="AT133" s="34">
        <f t="shared" si="66"/>
        <v>5.2774427020474413E-4</v>
      </c>
      <c r="AU133" s="34">
        <f t="shared" si="67"/>
        <v>5.2760506217271793E-4</v>
      </c>
      <c r="AV133" s="34">
        <f t="shared" si="68"/>
        <v>2.0484658589599025E-2</v>
      </c>
      <c r="AW133" s="34">
        <f t="shared" si="69"/>
        <v>2.0277669925559981E-2</v>
      </c>
      <c r="BB133" s="98">
        <v>42695</v>
      </c>
      <c r="BC133" s="34">
        <f t="shared" si="104"/>
        <v>0.11249194226145469</v>
      </c>
      <c r="BD133" s="34">
        <f t="shared" si="105"/>
        <v>2.3405894315032646E-2</v>
      </c>
      <c r="BE133" s="34"/>
      <c r="BG133" s="95">
        <v>42695</v>
      </c>
      <c r="BH133" s="34">
        <f t="shared" si="106"/>
        <v>-2.7407996499516543E-2</v>
      </c>
      <c r="BI133" s="34">
        <f t="shared" si="107"/>
        <v>-1.8069101797758266E-2</v>
      </c>
      <c r="BJ133" s="34"/>
      <c r="BL133" s="95">
        <v>42706</v>
      </c>
      <c r="BM133" s="34">
        <f t="shared" si="102"/>
        <v>3.3887253379163936E-3</v>
      </c>
      <c r="BN133" s="34">
        <f t="shared" si="103"/>
        <v>-7.8047017884814857E-3</v>
      </c>
    </row>
    <row r="134" spans="3:66" s="24" customFormat="1" ht="12.75" x14ac:dyDescent="0.2">
      <c r="C134" s="95">
        <v>42664</v>
      </c>
      <c r="D134" s="96">
        <v>32.851326356268402</v>
      </c>
      <c r="E134" s="30">
        <v>64108.082337</v>
      </c>
      <c r="G134" s="41">
        <f t="shared" si="54"/>
        <v>4</v>
      </c>
      <c r="H134" s="95">
        <v>41892</v>
      </c>
      <c r="I134" s="97">
        <f t="shared" ref="I134:I197" si="109">IFERROR(VLOOKUP(H134,$C$6:$E$923,2,FALSE),"")</f>
        <v>39.991687172348797</v>
      </c>
      <c r="J134" s="30">
        <f t="shared" ref="J134:J197" si="110">IFERROR(VLOOKUP(H134,$C$6:$E$923,3,FALSE),"")</f>
        <v>58198.66</v>
      </c>
      <c r="K134" s="30"/>
      <c r="L134" s="30"/>
      <c r="M134" s="30"/>
      <c r="N134" s="30"/>
      <c r="P134" s="98">
        <v>42660</v>
      </c>
      <c r="Q134" s="97">
        <f t="shared" si="55"/>
        <v>32.9592285927327</v>
      </c>
      <c r="R134" s="30">
        <f t="shared" si="56"/>
        <v>62696.109338100003</v>
      </c>
      <c r="T134" s="95">
        <v>42660</v>
      </c>
      <c r="U134" s="97">
        <f t="shared" si="57"/>
        <v>32.704186942907981</v>
      </c>
      <c r="V134" s="30">
        <f t="shared" si="58"/>
        <v>61650.938980874998</v>
      </c>
      <c r="X134" s="95">
        <v>42664</v>
      </c>
      <c r="Y134" s="97">
        <f t="shared" si="59"/>
        <v>32.772852002476199</v>
      </c>
      <c r="Z134" s="30">
        <f t="shared" si="60"/>
        <v>63585.971431819999</v>
      </c>
      <c r="AC134" s="98">
        <v>42660</v>
      </c>
      <c r="AD134" s="34">
        <f t="shared" si="61"/>
        <v>1.9726858877086695E-2</v>
      </c>
      <c r="AE134" s="34">
        <f t="shared" si="73"/>
        <v>1.9534806020642521E-2</v>
      </c>
      <c r="AF134" s="34">
        <f t="shared" si="62"/>
        <v>1.6666243855476104E-2</v>
      </c>
      <c r="AG134" s="34">
        <f t="shared" si="63"/>
        <v>1.6528886071264515E-2</v>
      </c>
      <c r="AK134" s="95">
        <v>42660</v>
      </c>
      <c r="AL134" s="34">
        <f t="shared" si="64"/>
        <v>5.0039187315367162E-3</v>
      </c>
      <c r="AM134" s="34">
        <f t="shared" si="71"/>
        <v>4.9914407387969921E-3</v>
      </c>
      <c r="AN134" s="34">
        <f t="shared" si="65"/>
        <v>1.7291456515815984E-2</v>
      </c>
      <c r="AO134" s="34">
        <f t="shared" si="72"/>
        <v>1.7143660586896994E-2</v>
      </c>
      <c r="AS134" s="95">
        <v>42664</v>
      </c>
      <c r="AT134" s="34">
        <f t="shared" si="66"/>
        <v>7.0077612840035997E-3</v>
      </c>
      <c r="AU134" s="34">
        <f t="shared" si="67"/>
        <v>6.9833210393987818E-3</v>
      </c>
      <c r="AV134" s="34">
        <f t="shared" si="68"/>
        <v>3.5703448493935808E-2</v>
      </c>
      <c r="AW134" s="34">
        <f t="shared" si="69"/>
        <v>3.5080856233430602E-2</v>
      </c>
      <c r="BB134" s="98">
        <v>42702</v>
      </c>
      <c r="BC134" s="34">
        <f t="shared" si="104"/>
        <v>3.1182927436687845E-2</v>
      </c>
      <c r="BD134" s="34">
        <f t="shared" si="105"/>
        <v>2.8813183418601333E-2</v>
      </c>
      <c r="BE134" s="34"/>
      <c r="BG134" s="95">
        <v>42702</v>
      </c>
      <c r="BH134" s="34">
        <f t="shared" si="106"/>
        <v>6.672776196318056E-2</v>
      </c>
      <c r="BI134" s="34">
        <f t="shared" si="107"/>
        <v>2.5498095051489571E-2</v>
      </c>
      <c r="BJ134" s="34"/>
      <c r="BL134" s="95">
        <v>42713</v>
      </c>
      <c r="BM134" s="34">
        <f t="shared" si="102"/>
        <v>-5.6542721246306679E-3</v>
      </c>
      <c r="BN134" s="34">
        <f t="shared" si="103"/>
        <v>-6.7625699071825881E-3</v>
      </c>
    </row>
    <row r="135" spans="3:66" s="24" customFormat="1" ht="12.75" x14ac:dyDescent="0.2">
      <c r="C135" s="95">
        <v>42663</v>
      </c>
      <c r="D135" s="96">
        <v>32.370670939291102</v>
      </c>
      <c r="E135" s="30">
        <v>63837.851301800001</v>
      </c>
      <c r="G135" s="41">
        <f t="shared" ref="G135:G198" si="111">WEEKDAY(H135)</f>
        <v>5</v>
      </c>
      <c r="H135" s="95">
        <v>41893</v>
      </c>
      <c r="I135" s="97">
        <f t="shared" si="109"/>
        <v>39.102324225595297</v>
      </c>
      <c r="J135" s="30">
        <f t="shared" si="110"/>
        <v>58337.29</v>
      </c>
      <c r="K135" s="30"/>
      <c r="L135" s="30"/>
      <c r="M135" s="30"/>
      <c r="N135" s="30"/>
      <c r="P135" s="98">
        <v>42667</v>
      </c>
      <c r="Q135" s="97">
        <f t="shared" ref="Q135:Q166" si="112">IFERROR(VLOOKUP(P135,$H$6:$J$1128,2,FALSE),"")</f>
        <v>32.419717410411202</v>
      </c>
      <c r="R135" s="30">
        <f t="shared" ref="R135:R166" si="113">IFERROR(VLOOKUP(P135,$H$6:$J$1128,3,FALSE),"")</f>
        <v>64059.891857399998</v>
      </c>
      <c r="T135" s="95">
        <v>42667</v>
      </c>
      <c r="U135" s="97">
        <f t="shared" ref="U135:U161" si="114">IFERROR(VLOOKUP(T135,$H$6:$N$1128,4,FALSE),"")</f>
        <v>32.664949766011901</v>
      </c>
      <c r="V135" s="30">
        <f t="shared" ref="V135:V162" si="115">IFERROR(VLOOKUP(T135,$H$6:$N$1128,5,FALSE),"")</f>
        <v>63858.727935679999</v>
      </c>
      <c r="X135" s="95">
        <v>42671</v>
      </c>
      <c r="Y135" s="97">
        <f t="shared" ref="Y135:Y165" si="116">IFERROR(VLOOKUP(X135,$H$6:$N$1128,6,FALSE),"")</f>
        <v>32.519772211496281</v>
      </c>
      <c r="Z135" s="30">
        <f t="shared" ref="Z135:Z165" si="117">IFERROR(VLOOKUP(X135,$H$6:$N$1128,7,FALSE),"")</f>
        <v>64061.783350199999</v>
      </c>
      <c r="AC135" s="98">
        <v>42667</v>
      </c>
      <c r="AD135" s="34">
        <f t="shared" si="61"/>
        <v>-1.6369047619047006E-2</v>
      </c>
      <c r="AE135" s="34">
        <f t="shared" si="73"/>
        <v>-1.6504500671462634E-2</v>
      </c>
      <c r="AF135" s="34">
        <f t="shared" si="62"/>
        <v>2.1752267145406901E-2</v>
      </c>
      <c r="AG135" s="34">
        <f t="shared" si="63"/>
        <v>2.1519062344453343E-2</v>
      </c>
      <c r="AK135" s="95">
        <v>42667</v>
      </c>
      <c r="AL135" s="34">
        <f t="shared" si="64"/>
        <v>-1.1997600479894954E-3</v>
      </c>
      <c r="AM135" s="34">
        <f t="shared" si="71"/>
        <v>-1.2004803362488927E-3</v>
      </c>
      <c r="AN135" s="34">
        <f t="shared" si="65"/>
        <v>3.5811116445280566E-2</v>
      </c>
      <c r="AO135" s="34">
        <f t="shared" si="72"/>
        <v>3.5184807181460623E-2</v>
      </c>
      <c r="AS135" s="95">
        <v>42671</v>
      </c>
      <c r="AT135" s="34">
        <f t="shared" si="66"/>
        <v>-7.7222388506437145E-3</v>
      </c>
      <c r="AU135" s="34">
        <f t="shared" si="67"/>
        <v>-7.752209731647499E-3</v>
      </c>
      <c r="AV135" s="34">
        <f t="shared" si="68"/>
        <v>7.4829700272833755E-3</v>
      </c>
      <c r="AW135" s="34">
        <f t="shared" si="69"/>
        <v>7.4551114971141436E-3</v>
      </c>
      <c r="BB135" s="98">
        <v>42709</v>
      </c>
      <c r="BC135" s="34">
        <f t="shared" si="104"/>
        <v>-1.7699577099400975E-2</v>
      </c>
      <c r="BD135" s="34">
        <f t="shared" si="105"/>
        <v>-4.9302278072415252E-2</v>
      </c>
      <c r="BE135" s="34"/>
      <c r="BG135" s="95">
        <v>42709</v>
      </c>
      <c r="BH135" s="34">
        <f t="shared" si="106"/>
        <v>-6.4121813242517386E-3</v>
      </c>
      <c r="BI135" s="34">
        <f t="shared" si="107"/>
        <v>-2.3529551741972972E-2</v>
      </c>
      <c r="BJ135" s="34"/>
      <c r="BL135" s="95">
        <v>42720</v>
      </c>
      <c r="BM135" s="34">
        <f t="shared" si="102"/>
        <v>4.1772341350359004E-4</v>
      </c>
      <c r="BN135" s="34">
        <f t="shared" si="103"/>
        <v>-3.369028248613392E-2</v>
      </c>
    </row>
    <row r="136" spans="3:66" s="24" customFormat="1" ht="12.75" x14ac:dyDescent="0.2">
      <c r="C136" s="95">
        <v>42662</v>
      </c>
      <c r="D136" s="96">
        <v>32.458954587307304</v>
      </c>
      <c r="E136" s="30">
        <v>63505.6069126</v>
      </c>
      <c r="G136" s="41">
        <f t="shared" si="111"/>
        <v>6</v>
      </c>
      <c r="H136" s="95">
        <v>41894</v>
      </c>
      <c r="I136" s="97">
        <f t="shared" si="109"/>
        <v>38.9343334467641</v>
      </c>
      <c r="J136" s="30">
        <f t="shared" si="110"/>
        <v>56927.81</v>
      </c>
      <c r="K136" s="30"/>
      <c r="L136" s="30"/>
      <c r="M136" s="97">
        <f t="shared" ref="M136:N136" si="118">AVERAGE(I132:I136)</f>
        <v>39.17347326133558</v>
      </c>
      <c r="N136" s="30">
        <f t="shared" si="118"/>
        <v>58266.569999999992</v>
      </c>
      <c r="P136" s="98">
        <v>42674</v>
      </c>
      <c r="Q136" s="97">
        <f t="shared" si="112"/>
        <v>32.684568354459898</v>
      </c>
      <c r="R136" s="30">
        <f t="shared" si="113"/>
        <v>64924.515231799996</v>
      </c>
      <c r="T136" s="95">
        <v>42674</v>
      </c>
      <c r="U136" s="97">
        <f t="shared" si="114"/>
        <v>32.572742400306012</v>
      </c>
      <c r="V136" s="30">
        <f t="shared" si="115"/>
        <v>64234.708025079999</v>
      </c>
      <c r="X136" s="95">
        <v>42678</v>
      </c>
      <c r="Y136" s="97">
        <f t="shared" si="116"/>
        <v>32.799827561592252</v>
      </c>
      <c r="Z136" s="30">
        <f t="shared" si="117"/>
        <v>62899.874516999997</v>
      </c>
      <c r="AC136" s="98">
        <v>42674</v>
      </c>
      <c r="AD136" s="34">
        <f t="shared" ref="AD136:AD152" si="119">Q136/Q135-1</f>
        <v>8.1694402420560142E-3</v>
      </c>
      <c r="AE136" s="34">
        <f t="shared" si="73"/>
        <v>8.1362510009451855E-3</v>
      </c>
      <c r="AF136" s="34">
        <f t="shared" ref="AF136:AF153" si="120">R136/R135-1</f>
        <v>1.3497109491297454E-2</v>
      </c>
      <c r="AG136" s="34">
        <f t="shared" ref="AG136:AG153" si="121">LN(1+AF136)</f>
        <v>1.3406834899237429E-2</v>
      </c>
      <c r="AK136" s="95">
        <v>42674</v>
      </c>
      <c r="AL136" s="34">
        <f t="shared" ref="AL136:AL153" si="122">U136/U135-1</f>
        <v>-2.8228228228237562E-3</v>
      </c>
      <c r="AM136" s="34">
        <f t="shared" si="71"/>
        <v>-2.8268145008044747E-3</v>
      </c>
      <c r="AN136" s="34">
        <f t="shared" ref="AN136:AN154" si="123">V136/V135-1</f>
        <v>5.8876852319811324E-3</v>
      </c>
      <c r="AO136" s="34">
        <f t="shared" si="72"/>
        <v>5.8704205461647561E-3</v>
      </c>
      <c r="AS136" s="95">
        <v>42678</v>
      </c>
      <c r="AT136" s="34">
        <f t="shared" ref="AT136:AT153" si="124">Y136/Y135-1</f>
        <v>8.6118484555979258E-3</v>
      </c>
      <c r="AU136" s="34">
        <f t="shared" ref="AU136:AU153" si="125">LN(1+AT136)</f>
        <v>8.5749780192069212E-3</v>
      </c>
      <c r="AV136" s="34">
        <f t="shared" ref="AV136:AV153" si="126">Z136/Z135-1</f>
        <v>-1.8137316391089398E-2</v>
      </c>
      <c r="AW136" s="34">
        <f t="shared" ref="AW136:AW153" si="127">LN(1+AV136)</f>
        <v>-1.8303813797419508E-2</v>
      </c>
      <c r="BB136" s="98">
        <v>42716</v>
      </c>
      <c r="BC136" s="34">
        <f t="shared" si="104"/>
        <v>-1.650450067146331E-2</v>
      </c>
      <c r="BD136" s="34">
        <f t="shared" si="105"/>
        <v>-1.0975926714975498E-2</v>
      </c>
      <c r="BE136" s="34"/>
      <c r="BG136" s="95">
        <v>42716</v>
      </c>
      <c r="BH136" s="34">
        <f t="shared" si="106"/>
        <v>-5.3750726639657503E-3</v>
      </c>
      <c r="BI136" s="34">
        <f t="shared" si="107"/>
        <v>1.0279901565180994E-3</v>
      </c>
      <c r="BJ136" s="34"/>
      <c r="BL136" s="95">
        <v>42727</v>
      </c>
      <c r="BM136" s="34">
        <f t="shared" si="102"/>
        <v>3.3845865301327216E-2</v>
      </c>
      <c r="BN136" s="34">
        <f t="shared" si="103"/>
        <v>-2.0392702086225709E-2</v>
      </c>
    </row>
    <row r="137" spans="3:66" s="24" customFormat="1" ht="12.75" x14ac:dyDescent="0.2">
      <c r="C137" s="95">
        <v>42661</v>
      </c>
      <c r="D137" s="96">
        <v>33.224079536781502</v>
      </c>
      <c r="E137" s="30">
        <v>63782.207269600003</v>
      </c>
      <c r="G137" s="41">
        <f t="shared" si="111"/>
        <v>7</v>
      </c>
      <c r="H137" s="95">
        <v>41895</v>
      </c>
      <c r="I137" s="97" t="str">
        <f t="shared" si="109"/>
        <v/>
      </c>
      <c r="J137" s="30" t="str">
        <f t="shared" si="110"/>
        <v/>
      </c>
      <c r="K137" s="30"/>
      <c r="L137" s="30"/>
      <c r="M137" s="30"/>
      <c r="N137" s="30"/>
      <c r="P137" s="98">
        <v>42681</v>
      </c>
      <c r="Q137" s="97">
        <f t="shared" si="112"/>
        <v>32.949419298508701</v>
      </c>
      <c r="R137" s="30">
        <f t="shared" si="113"/>
        <v>64051.650656999998</v>
      </c>
      <c r="T137" s="95">
        <v>42681</v>
      </c>
      <c r="U137" s="97">
        <f t="shared" si="114"/>
        <v>32.866040297604449</v>
      </c>
      <c r="V137" s="30">
        <f t="shared" si="115"/>
        <v>62681.658373299993</v>
      </c>
      <c r="X137" s="95">
        <v>42685</v>
      </c>
      <c r="Y137" s="97">
        <f t="shared" si="116"/>
        <v>32.849364497423622</v>
      </c>
      <c r="Z137" s="30">
        <f t="shared" si="117"/>
        <v>62370.412060540009</v>
      </c>
      <c r="AC137" s="98">
        <v>42681</v>
      </c>
      <c r="AD137" s="34">
        <f t="shared" si="119"/>
        <v>8.1032412965202916E-3</v>
      </c>
      <c r="AE137" s="34">
        <f t="shared" si="73"/>
        <v>8.070586325561107E-3</v>
      </c>
      <c r="AF137" s="34">
        <f t="shared" si="120"/>
        <v>-1.3444298685690748E-2</v>
      </c>
      <c r="AG137" s="34">
        <f t="shared" si="121"/>
        <v>-1.3535491540936003E-2</v>
      </c>
      <c r="AK137" s="95">
        <v>42681</v>
      </c>
      <c r="AL137" s="34">
        <f t="shared" si="122"/>
        <v>9.0043967957602611E-3</v>
      </c>
      <c r="AM137" s="34">
        <f t="shared" ref="AM137:AM154" si="128">LN(1+AL137)</f>
        <v>8.9640989395398923E-3</v>
      </c>
      <c r="AN137" s="34">
        <f t="shared" si="123"/>
        <v>-2.4177733495318932E-2</v>
      </c>
      <c r="AO137" s="34">
        <f t="shared" ref="AO137:AO154" si="129">LN(1+AN137)</f>
        <v>-2.4474813143095062E-2</v>
      </c>
      <c r="AS137" s="95">
        <v>42685</v>
      </c>
      <c r="AT137" s="34">
        <f t="shared" si="124"/>
        <v>1.5102803738327175E-3</v>
      </c>
      <c r="AU137" s="34">
        <f t="shared" si="125"/>
        <v>1.5091410474195478E-3</v>
      </c>
      <c r="AV137" s="34">
        <f t="shared" si="126"/>
        <v>-8.417543922395132E-3</v>
      </c>
      <c r="AW137" s="34">
        <f t="shared" si="127"/>
        <v>-8.453171517345294E-3</v>
      </c>
      <c r="BB137" s="98">
        <v>42723</v>
      </c>
      <c r="BC137" s="34">
        <f t="shared" si="104"/>
        <v>6.5861397641555797E-2</v>
      </c>
      <c r="BD137" s="34">
        <f t="shared" si="105"/>
        <v>-3.5563507121019987E-2</v>
      </c>
      <c r="BE137" s="34"/>
      <c r="BG137" s="95">
        <v>42723</v>
      </c>
      <c r="BH137" s="34">
        <f t="shared" si="106"/>
        <v>1.7040637967522247E-2</v>
      </c>
      <c r="BI137" s="34">
        <f t="shared" si="107"/>
        <v>-3.8606760615539096E-2</v>
      </c>
      <c r="BJ137" s="34"/>
      <c r="BL137" s="95">
        <v>42734</v>
      </c>
      <c r="BM137" s="34">
        <f t="shared" si="102"/>
        <v>2.5595338969522218E-2</v>
      </c>
      <c r="BN137" s="34">
        <f t="shared" si="103"/>
        <v>3.124101345926969E-2</v>
      </c>
    </row>
    <row r="138" spans="3:66" s="24" customFormat="1" ht="12.75" x14ac:dyDescent="0.2">
      <c r="C138" s="95">
        <v>42660</v>
      </c>
      <c r="D138" s="96">
        <v>32.9592285927327</v>
      </c>
      <c r="E138" s="30">
        <v>62696.109338100003</v>
      </c>
      <c r="G138" s="41">
        <f t="shared" si="111"/>
        <v>1</v>
      </c>
      <c r="H138" s="95">
        <v>41896</v>
      </c>
      <c r="I138" s="97" t="str">
        <f t="shared" si="109"/>
        <v/>
      </c>
      <c r="J138" s="30" t="str">
        <f t="shared" si="110"/>
        <v/>
      </c>
      <c r="K138" s="30"/>
      <c r="L138" s="30"/>
      <c r="M138" s="30"/>
      <c r="N138" s="30"/>
      <c r="P138" s="98">
        <v>42688</v>
      </c>
      <c r="Q138" s="97">
        <f t="shared" si="112"/>
        <v>29.280743258722399</v>
      </c>
      <c r="R138" s="30">
        <f t="shared" si="113"/>
        <v>59657.464921400002</v>
      </c>
      <c r="T138" s="95">
        <v>42688</v>
      </c>
      <c r="U138" s="97">
        <f t="shared" si="114"/>
        <v>32.115629289466355</v>
      </c>
      <c r="V138" s="30">
        <f t="shared" si="115"/>
        <v>61491.574913420001</v>
      </c>
      <c r="X138" s="95">
        <v>42692</v>
      </c>
      <c r="Y138" s="97">
        <f t="shared" si="116"/>
        <v>30.37579234528695</v>
      </c>
      <c r="Z138" s="30">
        <f t="shared" si="117"/>
        <v>60037.254011924997</v>
      </c>
      <c r="AC138" s="98">
        <v>42688</v>
      </c>
      <c r="AD138" s="34">
        <f t="shared" si="119"/>
        <v>-0.11134266150640015</v>
      </c>
      <c r="AE138" s="34">
        <f t="shared" ref="AE138:AE153" si="130">LN(1+AD138)</f>
        <v>-0.11804356378558965</v>
      </c>
      <c r="AF138" s="34">
        <f t="shared" si="120"/>
        <v>-6.8603786015306589E-2</v>
      </c>
      <c r="AG138" s="34">
        <f t="shared" si="121"/>
        <v>-7.1070513307170749E-2</v>
      </c>
      <c r="AK138" s="95">
        <v>42688</v>
      </c>
      <c r="AL138" s="34">
        <f t="shared" si="122"/>
        <v>-2.2832413072675251E-2</v>
      </c>
      <c r="AM138" s="34">
        <f t="shared" si="128"/>
        <v>-2.3097109482144718E-2</v>
      </c>
      <c r="AN138" s="34">
        <f t="shared" si="123"/>
        <v>-1.8986151463837531E-2</v>
      </c>
      <c r="AO138" s="34">
        <f t="shared" si="129"/>
        <v>-1.9168702761916481E-2</v>
      </c>
      <c r="AS138" s="95">
        <v>42692</v>
      </c>
      <c r="AT138" s="34">
        <f t="shared" si="124"/>
        <v>-7.5300456796680959E-2</v>
      </c>
      <c r="AU138" s="34">
        <f t="shared" si="125"/>
        <v>-7.8286412393130236E-2</v>
      </c>
      <c r="AV138" s="34">
        <f t="shared" si="126"/>
        <v>-3.7408090976701058E-2</v>
      </c>
      <c r="AW138" s="34">
        <f t="shared" si="127"/>
        <v>-3.8125727484730948E-2</v>
      </c>
      <c r="BB138" s="98">
        <v>42730</v>
      </c>
      <c r="BC138" s="34">
        <f t="shared" si="104"/>
        <v>-1.2829826732718139E-2</v>
      </c>
      <c r="BD138" s="34">
        <f t="shared" si="105"/>
        <v>2.6083710972522853E-2</v>
      </c>
      <c r="BE138" s="34"/>
      <c r="BG138" s="95">
        <v>42730</v>
      </c>
      <c r="BH138" s="34">
        <f t="shared" si="106"/>
        <v>1.791231998596754E-2</v>
      </c>
      <c r="BI138" s="34">
        <f t="shared" si="107"/>
        <v>-8.0867434058864499E-3</v>
      </c>
      <c r="BJ138" s="34"/>
      <c r="BL138" s="95">
        <v>42741</v>
      </c>
      <c r="BM138" s="34">
        <f t="shared" si="102"/>
        <v>1.9237519255917841E-2</v>
      </c>
      <c r="BN138" s="34">
        <f t="shared" si="103"/>
        <v>3.3383427829881809E-2</v>
      </c>
    </row>
    <row r="139" spans="3:66" s="24" customFormat="1" ht="12.75" x14ac:dyDescent="0.2">
      <c r="C139" s="95">
        <v>42657</v>
      </c>
      <c r="D139" s="96">
        <v>32.566856823771602</v>
      </c>
      <c r="E139" s="30">
        <v>61767.217697300002</v>
      </c>
      <c r="G139" s="41">
        <f t="shared" si="111"/>
        <v>2</v>
      </c>
      <c r="H139" s="95">
        <v>41897</v>
      </c>
      <c r="I139" s="97">
        <f t="shared" si="109"/>
        <v>38.163552226244398</v>
      </c>
      <c r="J139" s="30">
        <f t="shared" si="110"/>
        <v>57948.76</v>
      </c>
      <c r="K139" s="97">
        <f t="shared" ref="K139:L139" si="131">AVERAGE(I133:I136,I139)</f>
        <v>39.025246103543338</v>
      </c>
      <c r="L139" s="30">
        <f t="shared" si="131"/>
        <v>58017.771999999997</v>
      </c>
      <c r="M139" s="30"/>
      <c r="N139" s="30"/>
      <c r="P139" s="98">
        <v>42695</v>
      </c>
      <c r="Q139" s="97">
        <f t="shared" si="112"/>
        <v>32.767003413612002</v>
      </c>
      <c r="R139" s="30">
        <f t="shared" si="113"/>
        <v>61070.270733999998</v>
      </c>
      <c r="T139" s="95">
        <v>42695</v>
      </c>
      <c r="U139" s="97">
        <f t="shared" si="114"/>
        <v>31.247357384009351</v>
      </c>
      <c r="V139" s="30">
        <f t="shared" si="115"/>
        <v>60390.455465075</v>
      </c>
      <c r="X139" s="95">
        <v>42699</v>
      </c>
      <c r="Y139" s="97">
        <f t="shared" si="116"/>
        <v>33.19598921999232</v>
      </c>
      <c r="Z139" s="30">
        <f t="shared" si="117"/>
        <v>61593.051595560006</v>
      </c>
      <c r="AC139" s="98">
        <v>42695</v>
      </c>
      <c r="AD139" s="34">
        <f t="shared" si="119"/>
        <v>0.11906323975745003</v>
      </c>
      <c r="AE139" s="34">
        <f t="shared" si="130"/>
        <v>0.11249194226145469</v>
      </c>
      <c r="AF139" s="34">
        <f t="shared" si="120"/>
        <v>2.368196192146943E-2</v>
      </c>
      <c r="AG139" s="34">
        <f t="shared" si="121"/>
        <v>2.3405894315032646E-2</v>
      </c>
      <c r="AK139" s="95">
        <v>42695</v>
      </c>
      <c r="AL139" s="34">
        <f t="shared" si="122"/>
        <v>-2.7035805452574113E-2</v>
      </c>
      <c r="AM139" s="34">
        <f t="shared" si="128"/>
        <v>-2.7407996499516543E-2</v>
      </c>
      <c r="AN139" s="34">
        <f t="shared" si="123"/>
        <v>-1.7906834389839199E-2</v>
      </c>
      <c r="AO139" s="34">
        <f t="shared" si="129"/>
        <v>-1.8069101797758266E-2</v>
      </c>
      <c r="AS139" s="95">
        <v>42699</v>
      </c>
      <c r="AT139" s="34">
        <f t="shared" si="124"/>
        <v>9.2843565779213266E-2</v>
      </c>
      <c r="AU139" s="34">
        <f t="shared" si="125"/>
        <v>8.8783075235958284E-2</v>
      </c>
      <c r="AV139" s="34">
        <f t="shared" si="126"/>
        <v>2.5913869800340716E-2</v>
      </c>
      <c r="AW139" s="34">
        <f t="shared" si="127"/>
        <v>2.5583795661763168E-2</v>
      </c>
      <c r="BB139" s="98">
        <v>42737</v>
      </c>
      <c r="BC139" s="34">
        <f t="shared" si="104"/>
        <v>5.4444707968352317E-2</v>
      </c>
      <c r="BD139" s="34">
        <f t="shared" si="105"/>
        <v>1.6385625469770036E-2</v>
      </c>
      <c r="BE139" s="34"/>
      <c r="BG139" s="95">
        <v>42737</v>
      </c>
      <c r="BH139" s="34">
        <f t="shared" si="106"/>
        <v>4.1804568364587874E-2</v>
      </c>
      <c r="BI139" s="34">
        <f t="shared" si="107"/>
        <v>3.0078062797236755E-2</v>
      </c>
      <c r="BJ139" s="34"/>
      <c r="BL139" s="95">
        <v>42748</v>
      </c>
      <c r="BM139" s="34">
        <f t="shared" si="102"/>
        <v>5.2792198044023166E-2</v>
      </c>
      <c r="BN139" s="34">
        <f t="shared" si="103"/>
        <v>2.3061689354977769E-2</v>
      </c>
    </row>
    <row r="140" spans="3:66" s="24" customFormat="1" ht="12.75" x14ac:dyDescent="0.2">
      <c r="C140" s="95">
        <v>42656</v>
      </c>
      <c r="D140" s="96">
        <v>32.969037886956698</v>
      </c>
      <c r="E140" s="30">
        <v>61118.580392299998</v>
      </c>
      <c r="G140" s="41">
        <f t="shared" si="111"/>
        <v>3</v>
      </c>
      <c r="H140" s="95">
        <v>41898</v>
      </c>
      <c r="I140" s="97">
        <f t="shared" si="109"/>
        <v>37.442180058322101</v>
      </c>
      <c r="J140" s="30">
        <f t="shared" si="110"/>
        <v>59114.66</v>
      </c>
      <c r="K140" s="30"/>
      <c r="L140" s="30"/>
      <c r="M140" s="30"/>
      <c r="N140" s="30"/>
      <c r="P140" s="98">
        <v>42702</v>
      </c>
      <c r="Q140" s="97">
        <f t="shared" si="112"/>
        <v>33.804872300016001</v>
      </c>
      <c r="R140" s="30">
        <f t="shared" si="113"/>
        <v>62855.4951392</v>
      </c>
      <c r="T140" s="95">
        <v>42702</v>
      </c>
      <c r="U140" s="97">
        <f t="shared" si="114"/>
        <v>33.40356299727312</v>
      </c>
      <c r="V140" s="30">
        <f t="shared" si="115"/>
        <v>61950.096476600003</v>
      </c>
      <c r="X140" s="95">
        <v>42706</v>
      </c>
      <c r="Y140" s="97">
        <f t="shared" si="116"/>
        <v>33.308672127659044</v>
      </c>
      <c r="Z140" s="30">
        <f t="shared" si="117"/>
        <v>61114.207244959995</v>
      </c>
      <c r="AC140" s="98">
        <v>42702</v>
      </c>
      <c r="AD140" s="34">
        <f t="shared" si="119"/>
        <v>3.1674208144796268E-2</v>
      </c>
      <c r="AE140" s="34">
        <f t="shared" si="130"/>
        <v>3.1182927436687845E-2</v>
      </c>
      <c r="AF140" s="34">
        <f t="shared" si="120"/>
        <v>2.9232298854147798E-2</v>
      </c>
      <c r="AG140" s="34">
        <f t="shared" si="121"/>
        <v>2.8813183418601333E-2</v>
      </c>
      <c r="AK140" s="95">
        <v>42702</v>
      </c>
      <c r="AL140" s="34">
        <f t="shared" si="122"/>
        <v>6.9004414893887756E-2</v>
      </c>
      <c r="AM140" s="34">
        <f t="shared" si="128"/>
        <v>6.672776196318056E-2</v>
      </c>
      <c r="AN140" s="34">
        <f t="shared" si="123"/>
        <v>2.5825952122963791E-2</v>
      </c>
      <c r="AO140" s="34">
        <f t="shared" si="129"/>
        <v>2.5498095051489571E-2</v>
      </c>
      <c r="AS140" s="95">
        <v>42706</v>
      </c>
      <c r="AT140" s="34">
        <f t="shared" si="124"/>
        <v>3.3944735588375963E-3</v>
      </c>
      <c r="AU140" s="34">
        <f t="shared" si="125"/>
        <v>3.3887253379163936E-3</v>
      </c>
      <c r="AV140" s="34">
        <f t="shared" si="126"/>
        <v>-7.7743241842319621E-3</v>
      </c>
      <c r="AW140" s="34">
        <f t="shared" si="127"/>
        <v>-7.8047017884814857E-3</v>
      </c>
      <c r="BB140" s="98">
        <v>42744</v>
      </c>
      <c r="BC140" s="34">
        <f t="shared" si="104"/>
        <v>7.3101719877554623E-3</v>
      </c>
      <c r="BD140" s="34">
        <f t="shared" si="105"/>
        <v>3.4822658147154344E-2</v>
      </c>
      <c r="BE140" s="34"/>
      <c r="BG140" s="95">
        <v>42744</v>
      </c>
      <c r="BH140" s="34">
        <f t="shared" si="106"/>
        <v>7.1150094647740554E-3</v>
      </c>
      <c r="BI140" s="34">
        <f t="shared" si="107"/>
        <v>3.6171741079967755E-2</v>
      </c>
      <c r="BJ140" s="34"/>
      <c r="BL140" s="95">
        <v>42755</v>
      </c>
      <c r="BM140" s="34">
        <f t="shared" si="102"/>
        <v>3.793018386730309E-2</v>
      </c>
      <c r="BN140" s="34">
        <f t="shared" si="103"/>
        <v>2.1817583561872231E-2</v>
      </c>
    </row>
    <row r="141" spans="3:66" s="24" customFormat="1" ht="12.75" x14ac:dyDescent="0.2">
      <c r="C141" s="95">
        <v>42654</v>
      </c>
      <c r="D141" s="96">
        <v>32.321624468170903</v>
      </c>
      <c r="E141" s="30">
        <v>61021.848495799997</v>
      </c>
      <c r="G141" s="41">
        <f t="shared" si="111"/>
        <v>4</v>
      </c>
      <c r="H141" s="95">
        <v>41899</v>
      </c>
      <c r="I141" s="97">
        <f t="shared" si="109"/>
        <v>34.783973028581102</v>
      </c>
      <c r="J141" s="30">
        <f t="shared" si="110"/>
        <v>59108.19</v>
      </c>
      <c r="K141" s="30"/>
      <c r="L141" s="30"/>
      <c r="M141" s="30"/>
      <c r="N141" s="30"/>
      <c r="P141" s="98">
        <v>42709</v>
      </c>
      <c r="Q141" s="97">
        <f t="shared" si="112"/>
        <v>33.211804364928</v>
      </c>
      <c r="R141" s="30">
        <f t="shared" si="113"/>
        <v>59831.727816300001</v>
      </c>
      <c r="T141" s="95">
        <v>42709</v>
      </c>
      <c r="U141" s="97">
        <f t="shared" si="114"/>
        <v>33.190058540641438</v>
      </c>
      <c r="V141" s="30">
        <f t="shared" si="115"/>
        <v>60509.453780379998</v>
      </c>
      <c r="X141" s="95">
        <v>42713</v>
      </c>
      <c r="Y141" s="97">
        <f t="shared" si="116"/>
        <v>33.120867281547838</v>
      </c>
      <c r="Z141" s="30">
        <f t="shared" si="117"/>
        <v>60702.312449559999</v>
      </c>
      <c r="AC141" s="98">
        <v>42709</v>
      </c>
      <c r="AD141" s="34">
        <f t="shared" si="119"/>
        <v>-1.7543859649122862E-2</v>
      </c>
      <c r="AE141" s="34">
        <f t="shared" si="130"/>
        <v>-1.7699577099400975E-2</v>
      </c>
      <c r="AF141" s="34">
        <f t="shared" si="120"/>
        <v>-4.8106650280990593E-2</v>
      </c>
      <c r="AG141" s="34">
        <f t="shared" si="121"/>
        <v>-4.9302278072415252E-2</v>
      </c>
      <c r="AK141" s="95">
        <v>42709</v>
      </c>
      <c r="AL141" s="34">
        <f t="shared" si="122"/>
        <v>-6.3916671598509556E-3</v>
      </c>
      <c r="AM141" s="34">
        <f t="shared" si="128"/>
        <v>-6.4121813242517386E-3</v>
      </c>
      <c r="AN141" s="34">
        <f t="shared" si="123"/>
        <v>-2.3254890277114693E-2</v>
      </c>
      <c r="AO141" s="34">
        <f t="shared" si="129"/>
        <v>-2.3529551741972972E-2</v>
      </c>
      <c r="AS141" s="95">
        <v>42713</v>
      </c>
      <c r="AT141" s="34">
        <f t="shared" si="124"/>
        <v>-5.6383168140544671E-3</v>
      </c>
      <c r="AU141" s="34">
        <f t="shared" si="125"/>
        <v>-5.6542721246306679E-3</v>
      </c>
      <c r="AV141" s="34">
        <f t="shared" si="126"/>
        <v>-6.739755188986174E-3</v>
      </c>
      <c r="AW141" s="34">
        <f t="shared" si="127"/>
        <v>-6.7625699071825881E-3</v>
      </c>
      <c r="BB141" s="98">
        <v>42751</v>
      </c>
      <c r="BC141" s="34">
        <f t="shared" si="104"/>
        <v>6.3492654744435426E-2</v>
      </c>
      <c r="BD141" s="34">
        <f t="shared" si="105"/>
        <v>3.3954658519696951E-2</v>
      </c>
      <c r="BE141" s="34"/>
      <c r="BG141" s="95">
        <v>42751</v>
      </c>
      <c r="BH141" s="34">
        <f t="shared" si="106"/>
        <v>6.3936054448665292E-2</v>
      </c>
      <c r="BI141" s="34">
        <f t="shared" si="107"/>
        <v>2.2967186110421218E-2</v>
      </c>
      <c r="BJ141" s="34"/>
      <c r="BL141" s="95">
        <v>42762</v>
      </c>
      <c r="BM141" s="34">
        <f t="shared" si="102"/>
        <v>3.7077900207565989E-2</v>
      </c>
      <c r="BN141" s="34">
        <f t="shared" si="103"/>
        <v>2.7544875229612211E-2</v>
      </c>
    </row>
    <row r="142" spans="3:66" s="24" customFormat="1" ht="12.75" x14ac:dyDescent="0.2">
      <c r="C142" s="95">
        <v>42653</v>
      </c>
      <c r="D142" s="96">
        <v>32.321624468170903</v>
      </c>
      <c r="E142" s="30">
        <v>61668.329913599999</v>
      </c>
      <c r="G142" s="41">
        <f t="shared" si="111"/>
        <v>5</v>
      </c>
      <c r="H142" s="95">
        <v>41900</v>
      </c>
      <c r="I142" s="97">
        <f t="shared" si="109"/>
        <v>35.366999849230602</v>
      </c>
      <c r="J142" s="30">
        <f t="shared" si="110"/>
        <v>58374.48</v>
      </c>
      <c r="K142" s="30"/>
      <c r="L142" s="30"/>
      <c r="M142" s="30"/>
      <c r="N142" s="30"/>
      <c r="P142" s="98">
        <v>42716</v>
      </c>
      <c r="Q142" s="97">
        <f t="shared" si="112"/>
        <v>32.668158757763997</v>
      </c>
      <c r="R142" s="30">
        <f t="shared" si="113"/>
        <v>59178.61</v>
      </c>
      <c r="T142" s="95">
        <v>42716</v>
      </c>
      <c r="U142" s="97">
        <f t="shared" si="114"/>
        <v>33.012138160115036</v>
      </c>
      <c r="V142" s="30">
        <f t="shared" si="115"/>
        <v>60571.688886299999</v>
      </c>
      <c r="X142" s="95">
        <v>42720</v>
      </c>
      <c r="Y142" s="97">
        <f t="shared" si="116"/>
        <v>33.134705533366557</v>
      </c>
      <c r="Z142" s="30">
        <f t="shared" si="117"/>
        <v>58691.300388299998</v>
      </c>
      <c r="AC142" s="98">
        <v>42716</v>
      </c>
      <c r="AD142" s="34">
        <f t="shared" si="119"/>
        <v>-1.6369047619047672E-2</v>
      </c>
      <c r="AE142" s="34">
        <f t="shared" si="130"/>
        <v>-1.650450067146331E-2</v>
      </c>
      <c r="AF142" s="34">
        <f t="shared" si="120"/>
        <v>-1.0915911008040013E-2</v>
      </c>
      <c r="AG142" s="34">
        <f t="shared" si="121"/>
        <v>-1.0975926714975498E-2</v>
      </c>
      <c r="AK142" s="95">
        <v>42716</v>
      </c>
      <c r="AL142" s="34">
        <f t="shared" si="122"/>
        <v>-5.3606528083864902E-3</v>
      </c>
      <c r="AM142" s="34">
        <f t="shared" si="128"/>
        <v>-5.3750726639657503E-3</v>
      </c>
      <c r="AN142" s="34">
        <f t="shared" si="123"/>
        <v>1.0285187195027135E-3</v>
      </c>
      <c r="AO142" s="34">
        <f t="shared" si="129"/>
        <v>1.0279901565180994E-3</v>
      </c>
      <c r="AS142" s="95">
        <v>42720</v>
      </c>
      <c r="AT142" s="34">
        <f t="shared" si="124"/>
        <v>4.1781067207824485E-4</v>
      </c>
      <c r="AU142" s="34">
        <f t="shared" si="125"/>
        <v>4.1772341350359004E-4</v>
      </c>
      <c r="AV142" s="34">
        <f t="shared" si="126"/>
        <v>-3.3129084875160753E-2</v>
      </c>
      <c r="AW142" s="34">
        <f t="shared" si="127"/>
        <v>-3.369028248613392E-2</v>
      </c>
      <c r="BB142" s="102">
        <v>42758</v>
      </c>
      <c r="BC142" s="34">
        <f t="shared" si="104"/>
        <v>1.7815049002106651E-2</v>
      </c>
      <c r="BD142" s="34">
        <f t="shared" si="105"/>
        <v>2.9595470746208139E-2</v>
      </c>
      <c r="BE142" s="34"/>
      <c r="BG142" s="95">
        <v>42758</v>
      </c>
      <c r="BH142" s="34">
        <f t="shared" si="106"/>
        <v>2.8867984000852265E-2</v>
      </c>
      <c r="BI142" s="34">
        <f t="shared" si="107"/>
        <v>2.1010283677052221E-2</v>
      </c>
      <c r="BJ142" s="34"/>
      <c r="BL142" s="95">
        <v>42769</v>
      </c>
      <c r="BM142" s="34">
        <f t="shared" ref="BM142:BM153" si="132">IF(OR(AU149&gt;($AY$14+$AY$15*$AY$13),AU149&lt;($AY$14-$AY$15*$AY$13)),"",AU149)</f>
        <v>6.1409388816594399E-2</v>
      </c>
      <c r="BN142" s="34">
        <f t="shared" ref="BN142:BN153" si="133">IF(OR(AW149&gt;($AZ$14+$AY$15*$AZ$13),AW149&lt;($AZ$14-$AY$15*$AZ$13)),"",AW149)</f>
        <v>-1.9678476634372038E-2</v>
      </c>
    </row>
    <row r="143" spans="3:66" s="24" customFormat="1" ht="12.75" x14ac:dyDescent="0.2">
      <c r="C143" s="95">
        <v>42650</v>
      </c>
      <c r="D143" s="96">
        <v>32.537428941099499</v>
      </c>
      <c r="E143" s="30">
        <v>61108.982520600002</v>
      </c>
      <c r="G143" s="41">
        <f t="shared" si="111"/>
        <v>6</v>
      </c>
      <c r="H143" s="95">
        <v>41901</v>
      </c>
      <c r="I143" s="97">
        <f t="shared" si="109"/>
        <v>33.578392145204099</v>
      </c>
      <c r="J143" s="30">
        <f t="shared" si="110"/>
        <v>57788.7</v>
      </c>
      <c r="K143" s="30"/>
      <c r="L143" s="30"/>
      <c r="M143" s="97">
        <f t="shared" ref="M143:N143" si="134">AVERAGE(I139:I143)</f>
        <v>35.867019461516463</v>
      </c>
      <c r="N143" s="30">
        <f t="shared" si="134"/>
        <v>58466.958000000006</v>
      </c>
      <c r="P143" s="98">
        <v>42723</v>
      </c>
      <c r="Q143" s="97">
        <f t="shared" si="112"/>
        <v>34.892163514343999</v>
      </c>
      <c r="R143" s="30">
        <f t="shared" si="113"/>
        <v>57110.994821100001</v>
      </c>
      <c r="T143" s="95">
        <v>42723</v>
      </c>
      <c r="U143" s="97">
        <f t="shared" si="114"/>
        <v>33.579506484682561</v>
      </c>
      <c r="V143" s="30">
        <f t="shared" si="115"/>
        <v>58277.77735252001</v>
      </c>
      <c r="X143" s="95">
        <v>42727</v>
      </c>
      <c r="Y143" s="97">
        <f t="shared" si="116"/>
        <v>34.275372861852475</v>
      </c>
      <c r="Z143" s="30">
        <f t="shared" si="117"/>
        <v>57506.547399360003</v>
      </c>
      <c r="AC143" s="98">
        <v>42723</v>
      </c>
      <c r="AD143" s="34">
        <f t="shared" si="119"/>
        <v>6.8078668683812404E-2</v>
      </c>
      <c r="AE143" s="34">
        <f t="shared" si="130"/>
        <v>6.5861397641555797E-2</v>
      </c>
      <c r="AF143" s="34">
        <f t="shared" si="120"/>
        <v>-3.4938555990078113E-2</v>
      </c>
      <c r="AG143" s="34">
        <f t="shared" si="121"/>
        <v>-3.5563507121019987E-2</v>
      </c>
      <c r="AK143" s="95">
        <v>42723</v>
      </c>
      <c r="AL143" s="34">
        <f t="shared" si="122"/>
        <v>1.7186657883705658E-2</v>
      </c>
      <c r="AM143" s="34">
        <f t="shared" si="128"/>
        <v>1.7040637967522247E-2</v>
      </c>
      <c r="AN143" s="34">
        <f t="shared" si="123"/>
        <v>-3.7871018225790642E-2</v>
      </c>
      <c r="AO143" s="34">
        <f t="shared" si="129"/>
        <v>-3.8606760615539096E-2</v>
      </c>
      <c r="AS143" s="95">
        <v>42727</v>
      </c>
      <c r="AT143" s="34">
        <f t="shared" si="124"/>
        <v>3.4425153630451621E-2</v>
      </c>
      <c r="AU143" s="34">
        <f t="shared" si="125"/>
        <v>3.3845865301327216E-2</v>
      </c>
      <c r="AV143" s="34">
        <f t="shared" si="126"/>
        <v>-2.0186177186426346E-2</v>
      </c>
      <c r="AW143" s="34">
        <f t="shared" si="127"/>
        <v>-2.0392702086225709E-2</v>
      </c>
      <c r="BB143" s="98">
        <v>42765</v>
      </c>
      <c r="BC143" s="34">
        <f t="shared" si="104"/>
        <v>1.823608938989572E-2</v>
      </c>
      <c r="BD143" s="34">
        <f t="shared" si="105"/>
        <v>-2.2252225582838125E-2</v>
      </c>
      <c r="BE143" s="34"/>
      <c r="BG143" s="95">
        <v>42765</v>
      </c>
      <c r="BH143" s="34">
        <f t="shared" si="106"/>
        <v>3.7987508408159357E-2</v>
      </c>
      <c r="BI143" s="34">
        <f t="shared" si="107"/>
        <v>1.6086387928019832E-2</v>
      </c>
      <c r="BJ143" s="34"/>
      <c r="BL143" s="95">
        <v>42776</v>
      </c>
      <c r="BM143" s="34">
        <f t="shared" si="132"/>
        <v>5.2586387694382584E-2</v>
      </c>
      <c r="BN143" s="34">
        <f t="shared" si="133"/>
        <v>2.3966423203761874E-3</v>
      </c>
    </row>
    <row r="144" spans="3:66" s="24" customFormat="1" ht="12.75" x14ac:dyDescent="0.2">
      <c r="C144" s="95">
        <v>42649</v>
      </c>
      <c r="D144" s="96">
        <v>32.664949766011901</v>
      </c>
      <c r="E144" s="30">
        <v>60644.2407943</v>
      </c>
      <c r="G144" s="41">
        <f t="shared" si="111"/>
        <v>7</v>
      </c>
      <c r="H144" s="95">
        <v>41902</v>
      </c>
      <c r="I144" s="97" t="str">
        <f t="shared" si="109"/>
        <v/>
      </c>
      <c r="J144" s="30" t="str">
        <f t="shared" si="110"/>
        <v/>
      </c>
      <c r="K144" s="30"/>
      <c r="L144" s="30"/>
      <c r="M144" s="30"/>
      <c r="N144" s="30"/>
      <c r="P144" s="98">
        <v>42730</v>
      </c>
      <c r="Q144" s="97">
        <f t="shared" si="112"/>
        <v>34.447362563028001</v>
      </c>
      <c r="R144" s="30">
        <f t="shared" si="113"/>
        <v>58620.259546499998</v>
      </c>
      <c r="T144" s="95">
        <v>42730</v>
      </c>
      <c r="U144" s="97">
        <f t="shared" si="114"/>
        <v>34.186412671589281</v>
      </c>
      <c r="V144" s="30">
        <f t="shared" si="115"/>
        <v>57808.40034444</v>
      </c>
      <c r="X144" s="95">
        <v>42734</v>
      </c>
      <c r="Y144" s="97">
        <f t="shared" si="116"/>
        <v>35.163986317925996</v>
      </c>
      <c r="Z144" s="30">
        <f t="shared" si="117"/>
        <v>59331.467980275003</v>
      </c>
      <c r="AC144" s="98">
        <v>42730</v>
      </c>
      <c r="AD144" s="34">
        <f t="shared" si="119"/>
        <v>-1.2747875354107596E-2</v>
      </c>
      <c r="AE144" s="34">
        <f t="shared" si="130"/>
        <v>-1.2829826732718139E-2</v>
      </c>
      <c r="AF144" s="34">
        <f t="shared" si="120"/>
        <v>2.6426868068535114E-2</v>
      </c>
      <c r="AG144" s="34">
        <f t="shared" si="121"/>
        <v>2.6083710972522853E-2</v>
      </c>
      <c r="AK144" s="95">
        <v>42730</v>
      </c>
      <c r="AL144" s="34">
        <f t="shared" si="122"/>
        <v>1.8073707759331148E-2</v>
      </c>
      <c r="AM144" s="34">
        <f t="shared" si="128"/>
        <v>1.791231998596754E-2</v>
      </c>
      <c r="AN144" s="34">
        <f t="shared" si="123"/>
        <v>-8.0541336578566769E-3</v>
      </c>
      <c r="AO144" s="34">
        <f t="shared" si="129"/>
        <v>-8.0867434058864499E-3</v>
      </c>
      <c r="AS144" s="95">
        <v>42734</v>
      </c>
      <c r="AT144" s="34">
        <f t="shared" si="124"/>
        <v>2.5925712308224824E-2</v>
      </c>
      <c r="AU144" s="34">
        <f t="shared" si="125"/>
        <v>2.5595338969522218E-2</v>
      </c>
      <c r="AV144" s="34">
        <f t="shared" si="126"/>
        <v>3.1734135736608549E-2</v>
      </c>
      <c r="AW144" s="34">
        <f t="shared" si="127"/>
        <v>3.124101345926969E-2</v>
      </c>
      <c r="BB144" s="98">
        <v>42772</v>
      </c>
      <c r="BC144" s="34">
        <f t="shared" si="104"/>
        <v>0.10338053481078138</v>
      </c>
      <c r="BD144" s="34">
        <f t="shared" si="105"/>
        <v>-4.8138712660783225E-3</v>
      </c>
      <c r="BE144" s="34"/>
      <c r="BG144" s="95">
        <v>42772</v>
      </c>
      <c r="BH144" s="34">
        <f t="shared" si="106"/>
        <v>7.7081821376627752E-2</v>
      </c>
      <c r="BI144" s="34">
        <f t="shared" si="107"/>
        <v>-1.5134314187615775E-2</v>
      </c>
      <c r="BJ144" s="34"/>
      <c r="BL144" s="95">
        <v>42783</v>
      </c>
      <c r="BM144" s="34">
        <f t="shared" si="132"/>
        <v>6.731418734260422E-2</v>
      </c>
      <c r="BN144" s="34">
        <f t="shared" si="133"/>
        <v>3.9628396871213951E-2</v>
      </c>
    </row>
    <row r="145" spans="3:66" s="24" customFormat="1" ht="12.75" x14ac:dyDescent="0.2">
      <c r="C145" s="95">
        <v>42648</v>
      </c>
      <c r="D145" s="96">
        <v>32.8611356504924</v>
      </c>
      <c r="E145" s="30">
        <v>60254.340041000003</v>
      </c>
      <c r="G145" s="41">
        <f t="shared" si="111"/>
        <v>1</v>
      </c>
      <c r="H145" s="95">
        <v>41903</v>
      </c>
      <c r="I145" s="97" t="str">
        <f t="shared" si="109"/>
        <v/>
      </c>
      <c r="J145" s="30" t="str">
        <f t="shared" si="110"/>
        <v/>
      </c>
      <c r="K145" s="30"/>
      <c r="L145" s="30"/>
      <c r="M145" s="30"/>
      <c r="N145" s="30"/>
      <c r="P145" s="98">
        <v>42737</v>
      </c>
      <c r="Q145" s="97">
        <f t="shared" si="112"/>
        <v>36.374833352064002</v>
      </c>
      <c r="R145" s="30">
        <f t="shared" si="113"/>
        <v>59588.701762199998</v>
      </c>
      <c r="T145" s="95">
        <v>42737</v>
      </c>
      <c r="U145" s="97">
        <f t="shared" si="114"/>
        <v>35.645854015185002</v>
      </c>
      <c r="V145" s="30">
        <f t="shared" si="115"/>
        <v>59573.578534200002</v>
      </c>
      <c r="X145" s="95">
        <v>42741</v>
      </c>
      <c r="Y145" s="97">
        <f t="shared" si="116"/>
        <v>35.847002889835679</v>
      </c>
      <c r="Z145" s="30">
        <f t="shared" si="117"/>
        <v>61345.587821759997</v>
      </c>
      <c r="AC145" s="98">
        <v>42737</v>
      </c>
      <c r="AD145" s="34">
        <f t="shared" si="119"/>
        <v>5.5954088952654191E-2</v>
      </c>
      <c r="AE145" s="34">
        <f t="shared" si="130"/>
        <v>5.4444707968352317E-2</v>
      </c>
      <c r="AF145" s="34">
        <f t="shared" si="120"/>
        <v>1.6520606070189681E-2</v>
      </c>
      <c r="AG145" s="34">
        <f t="shared" si="121"/>
        <v>1.6385625469770036E-2</v>
      </c>
      <c r="AK145" s="95">
        <v>42737</v>
      </c>
      <c r="AL145" s="34">
        <f t="shared" si="122"/>
        <v>4.2690684091829079E-2</v>
      </c>
      <c r="AM145" s="34">
        <f t="shared" si="128"/>
        <v>4.1804568364587874E-2</v>
      </c>
      <c r="AN145" s="34">
        <f t="shared" si="123"/>
        <v>3.0534977256636342E-2</v>
      </c>
      <c r="AO145" s="34">
        <f t="shared" si="129"/>
        <v>3.0078062797236755E-2</v>
      </c>
      <c r="AS145" s="95">
        <v>42741</v>
      </c>
      <c r="AT145" s="34">
        <f t="shared" si="124"/>
        <v>1.9423752635277625E-2</v>
      </c>
      <c r="AU145" s="34">
        <f t="shared" si="125"/>
        <v>1.9237519255917841E-2</v>
      </c>
      <c r="AV145" s="34">
        <f t="shared" si="126"/>
        <v>3.3946907266049653E-2</v>
      </c>
      <c r="AW145" s="34">
        <f t="shared" si="127"/>
        <v>3.3383427829881809E-2</v>
      </c>
      <c r="BB145" s="98">
        <v>42779</v>
      </c>
      <c r="BC145" s="34">
        <f t="shared" si="104"/>
        <v>8.8258488621022119E-2</v>
      </c>
      <c r="BD145" s="34">
        <f t="shared" si="105"/>
        <v>4.5436845233704115E-2</v>
      </c>
      <c r="BE145" s="34"/>
      <c r="BG145" s="95">
        <v>42779</v>
      </c>
      <c r="BH145" s="34">
        <f t="shared" ref="BH145:BH155" si="135">IF(OR(AM151&gt;($AQ$14+$AQ$15*$AQ$13),AM151&lt;($AQ$14-$AQ$15*$AQ$13)),"",AM151)</f>
        <v>5.0416187709164666E-2</v>
      </c>
      <c r="BI145" s="34">
        <f t="shared" ref="BI145:BI155" si="136">IF(OR(AO151&gt;($AR$14+$AQ$15*$AR$13),AO151&lt;($AR$14-$AQ$15*$AR$13)),"",AO151)</f>
        <v>1.2488143053629925E-2</v>
      </c>
      <c r="BJ145" s="34"/>
      <c r="BL145" s="95">
        <v>42790</v>
      </c>
      <c r="BM145" s="34">
        <f t="shared" si="132"/>
        <v>2.3209396813963914E-2</v>
      </c>
      <c r="BN145" s="34">
        <f t="shared" si="133"/>
        <v>9.0896008023392434E-3</v>
      </c>
    </row>
    <row r="146" spans="3:66" s="24" customFormat="1" ht="12.75" x14ac:dyDescent="0.2">
      <c r="C146" s="95">
        <v>42647</v>
      </c>
      <c r="D146" s="96">
        <v>32.321624468170903</v>
      </c>
      <c r="E146" s="30">
        <v>59339.228827500003</v>
      </c>
      <c r="G146" s="41">
        <f t="shared" si="111"/>
        <v>2</v>
      </c>
      <c r="H146" s="95">
        <v>41904</v>
      </c>
      <c r="I146" s="97">
        <f t="shared" si="109"/>
        <v>34.368936986762797</v>
      </c>
      <c r="J146" s="30">
        <f t="shared" si="110"/>
        <v>56818.11</v>
      </c>
      <c r="K146" s="97">
        <f t="shared" ref="K146:L146" si="137">AVERAGE(I140:I143,I146)</f>
        <v>35.108096413620146</v>
      </c>
      <c r="L146" s="30">
        <f t="shared" si="137"/>
        <v>58240.828000000001</v>
      </c>
      <c r="M146" s="30"/>
      <c r="N146" s="30"/>
      <c r="P146" s="98">
        <v>42744</v>
      </c>
      <c r="Q146" s="97">
        <f t="shared" si="112"/>
        <v>36.641713922853597</v>
      </c>
      <c r="R146" s="30">
        <f t="shared" si="113"/>
        <v>61700.2909525</v>
      </c>
      <c r="T146" s="95">
        <v>42744</v>
      </c>
      <c r="U146" s="97">
        <f t="shared" si="114"/>
        <v>35.900379003993592</v>
      </c>
      <c r="V146" s="30">
        <f t="shared" si="115"/>
        <v>61767.905659819997</v>
      </c>
      <c r="X146" s="95">
        <v>42748</v>
      </c>
      <c r="Y146" s="97">
        <f t="shared" si="116"/>
        <v>37.790288823807359</v>
      </c>
      <c r="Z146" s="30">
        <f t="shared" si="117"/>
        <v>62776.759905239996</v>
      </c>
      <c r="AC146" s="98">
        <v>42744</v>
      </c>
      <c r="AD146" s="34">
        <f t="shared" si="119"/>
        <v>7.3369565217389354E-3</v>
      </c>
      <c r="AE146" s="34">
        <f t="shared" si="130"/>
        <v>7.3101719877554623E-3</v>
      </c>
      <c r="AF146" s="34">
        <f t="shared" si="120"/>
        <v>3.5436066365847285E-2</v>
      </c>
      <c r="AG146" s="34">
        <f t="shared" si="121"/>
        <v>3.4822658147154344E-2</v>
      </c>
      <c r="AK146" s="95">
        <v>42744</v>
      </c>
      <c r="AL146" s="34">
        <f t="shared" si="122"/>
        <v>7.1403812824955004E-3</v>
      </c>
      <c r="AM146" s="34">
        <f t="shared" si="128"/>
        <v>7.1150094647740554E-3</v>
      </c>
      <c r="AN146" s="34">
        <f t="shared" si="123"/>
        <v>3.6833898174511548E-2</v>
      </c>
      <c r="AO146" s="34">
        <f t="shared" si="129"/>
        <v>3.6171741079967755E-2</v>
      </c>
      <c r="AS146" s="95">
        <v>42748</v>
      </c>
      <c r="AT146" s="34">
        <f t="shared" si="124"/>
        <v>5.421055534109076E-2</v>
      </c>
      <c r="AU146" s="34">
        <f t="shared" si="125"/>
        <v>5.2792198044023166E-2</v>
      </c>
      <c r="AV146" s="34">
        <f t="shared" si="126"/>
        <v>2.3329666147112071E-2</v>
      </c>
      <c r="AW146" s="34">
        <f t="shared" si="127"/>
        <v>2.3061689354977769E-2</v>
      </c>
      <c r="BB146" s="98">
        <v>42786</v>
      </c>
      <c r="BC146" s="34">
        <f t="shared" si="104"/>
        <v>2.2152863756994172E-3</v>
      </c>
      <c r="BD146" s="34">
        <f t="shared" si="105"/>
        <v>2.3103748130509142E-2</v>
      </c>
      <c r="BE146" s="34"/>
      <c r="BG146" s="95">
        <v>42786</v>
      </c>
      <c r="BH146" s="34">
        <f t="shared" si="135"/>
        <v>4.9778026499664264E-2</v>
      </c>
      <c r="BI146" s="34">
        <f t="shared" si="136"/>
        <v>3.5123174077986423E-2</v>
      </c>
      <c r="BJ146" s="34"/>
      <c r="BL146" s="95">
        <v>42797</v>
      </c>
      <c r="BM146" s="34">
        <f t="shared" si="132"/>
        <v>5.4922501114398489E-2</v>
      </c>
      <c r="BN146" s="34">
        <f t="shared" si="133"/>
        <v>-2.2533511350795201E-2</v>
      </c>
    </row>
    <row r="147" spans="3:66" s="24" customFormat="1" ht="12.75" x14ac:dyDescent="0.2">
      <c r="C147" s="95">
        <v>42646</v>
      </c>
      <c r="D147" s="96">
        <v>32.252959408602699</v>
      </c>
      <c r="E147" s="30">
        <v>59461.228828899999</v>
      </c>
      <c r="G147" s="41">
        <f t="shared" si="111"/>
        <v>3</v>
      </c>
      <c r="H147" s="95">
        <v>41905</v>
      </c>
      <c r="I147" s="97">
        <f t="shared" si="109"/>
        <v>34.781745084497302</v>
      </c>
      <c r="J147" s="30">
        <f t="shared" si="110"/>
        <v>56540.5</v>
      </c>
      <c r="K147" s="30"/>
      <c r="L147" s="30"/>
      <c r="M147" s="30"/>
      <c r="N147" s="30"/>
      <c r="P147" s="98">
        <v>42751</v>
      </c>
      <c r="Q147" s="97">
        <f t="shared" si="112"/>
        <v>39.04363905996</v>
      </c>
      <c r="R147" s="30">
        <f t="shared" si="113"/>
        <v>63831.276979900002</v>
      </c>
      <c r="T147" s="95">
        <v>42751</v>
      </c>
      <c r="U147" s="97">
        <f t="shared" si="114"/>
        <v>38.270673851228636</v>
      </c>
      <c r="V147" s="30">
        <f t="shared" si="115"/>
        <v>63202.957110720003</v>
      </c>
      <c r="X147" s="95">
        <v>42755</v>
      </c>
      <c r="Y147" s="97">
        <f t="shared" si="116"/>
        <v>39.2512128372408</v>
      </c>
      <c r="Z147" s="30">
        <f t="shared" si="117"/>
        <v>64161.447452040004</v>
      </c>
      <c r="AC147" s="98">
        <v>42751</v>
      </c>
      <c r="AD147" s="34">
        <f t="shared" si="119"/>
        <v>6.5551659023469266E-2</v>
      </c>
      <c r="AE147" s="34">
        <f t="shared" si="130"/>
        <v>6.3492654744435426E-2</v>
      </c>
      <c r="AF147" s="34">
        <f t="shared" si="120"/>
        <v>3.4537698194009314E-2</v>
      </c>
      <c r="AG147" s="34">
        <f t="shared" si="121"/>
        <v>3.3954658519696951E-2</v>
      </c>
      <c r="AK147" s="95">
        <v>42751</v>
      </c>
      <c r="AL147" s="34">
        <f t="shared" si="122"/>
        <v>6.6024229074890028E-2</v>
      </c>
      <c r="AM147" s="34">
        <f t="shared" si="128"/>
        <v>6.3936054448665292E-2</v>
      </c>
      <c r="AN147" s="34">
        <f t="shared" si="123"/>
        <v>2.3232962742874896E-2</v>
      </c>
      <c r="AO147" s="34">
        <f t="shared" si="129"/>
        <v>2.2967186110421218E-2</v>
      </c>
      <c r="AS147" s="95">
        <v>42755</v>
      </c>
      <c r="AT147" s="34">
        <f t="shared" si="124"/>
        <v>3.8658715212387618E-2</v>
      </c>
      <c r="AU147" s="34">
        <f t="shared" si="125"/>
        <v>3.793018386730309E-2</v>
      </c>
      <c r="AV147" s="34">
        <f t="shared" si="126"/>
        <v>2.205732740731059E-2</v>
      </c>
      <c r="AW147" s="34">
        <f t="shared" si="127"/>
        <v>2.1817583561872231E-2</v>
      </c>
      <c r="BB147" s="98">
        <v>42795</v>
      </c>
      <c r="BC147" s="34">
        <f t="shared" si="104"/>
        <v>5.4416555157627222E-2</v>
      </c>
      <c r="BD147" s="34">
        <f t="shared" si="105"/>
        <v>-2.2786706382223638E-2</v>
      </c>
      <c r="BE147" s="34"/>
      <c r="BG147" s="95">
        <v>42793</v>
      </c>
      <c r="BH147" s="34">
        <f t="shared" si="135"/>
        <v>2.6967971290222399E-2</v>
      </c>
      <c r="BI147" s="34">
        <f t="shared" si="136"/>
        <v>2.7188406618848106E-3</v>
      </c>
      <c r="BJ147" s="34"/>
      <c r="BL147" s="95">
        <v>42804</v>
      </c>
      <c r="BM147" s="34">
        <f t="shared" si="132"/>
        <v>-5.0856572291830007E-2</v>
      </c>
      <c r="BN147" s="34">
        <f t="shared" si="133"/>
        <v>-2.0199163808716454E-2</v>
      </c>
    </row>
    <row r="148" spans="3:66" s="24" customFormat="1" ht="12.75" x14ac:dyDescent="0.2">
      <c r="C148" s="95">
        <v>42643</v>
      </c>
      <c r="D148" s="96">
        <v>32.066582818346198</v>
      </c>
      <c r="E148" s="30">
        <v>58367.045510600001</v>
      </c>
      <c r="G148" s="41">
        <f t="shared" si="111"/>
        <v>4</v>
      </c>
      <c r="H148" s="95">
        <v>41906</v>
      </c>
      <c r="I148" s="97">
        <f t="shared" si="109"/>
        <v>33.536694072022499</v>
      </c>
      <c r="J148" s="30">
        <f t="shared" si="110"/>
        <v>56824.42</v>
      </c>
      <c r="K148" s="30"/>
      <c r="L148" s="30"/>
      <c r="M148" s="30"/>
      <c r="N148" s="30"/>
      <c r="P148" s="98">
        <v>42758</v>
      </c>
      <c r="Q148" s="97">
        <f t="shared" si="112"/>
        <v>39.745436116480803</v>
      </c>
      <c r="R148" s="30">
        <f t="shared" si="113"/>
        <v>65748.626148900003</v>
      </c>
      <c r="T148" s="95">
        <v>42758</v>
      </c>
      <c r="U148" s="97">
        <f t="shared" si="114"/>
        <v>39.391572248544961</v>
      </c>
      <c r="V148" s="30">
        <f t="shared" si="115"/>
        <v>64544.917285840005</v>
      </c>
      <c r="X148" s="95">
        <v>42762</v>
      </c>
      <c r="Y148" s="97">
        <f t="shared" si="116"/>
        <v>40.733882674960803</v>
      </c>
      <c r="Z148" s="30">
        <f t="shared" si="117"/>
        <v>65953.331839125007</v>
      </c>
      <c r="AC148" s="98">
        <v>42758</v>
      </c>
      <c r="AD148" s="34">
        <f t="shared" si="119"/>
        <v>1.7974683544303982E-2</v>
      </c>
      <c r="AE148" s="34">
        <f t="shared" si="130"/>
        <v>1.7815049002106651E-2</v>
      </c>
      <c r="AF148" s="34">
        <f t="shared" si="120"/>
        <v>3.0037769252270419E-2</v>
      </c>
      <c r="AG148" s="34">
        <f t="shared" si="121"/>
        <v>2.9595470746208139E-2</v>
      </c>
      <c r="AK148" s="95">
        <v>42758</v>
      </c>
      <c r="AL148" s="34">
        <f t="shared" si="122"/>
        <v>2.9288702928870425E-2</v>
      </c>
      <c r="AM148" s="34">
        <f t="shared" si="128"/>
        <v>2.8867984000852265E-2</v>
      </c>
      <c r="AN148" s="34">
        <f t="shared" si="123"/>
        <v>2.1232553609305649E-2</v>
      </c>
      <c r="AO148" s="34">
        <f t="shared" si="129"/>
        <v>2.1010283677052221E-2</v>
      </c>
      <c r="AS148" s="95">
        <v>42762</v>
      </c>
      <c r="AT148" s="34">
        <f t="shared" si="124"/>
        <v>3.7773860488542033E-2</v>
      </c>
      <c r="AU148" s="34">
        <f t="shared" si="125"/>
        <v>3.7077900207565989E-2</v>
      </c>
      <c r="AV148" s="34">
        <f t="shared" si="126"/>
        <v>2.7927742565727165E-2</v>
      </c>
      <c r="AW148" s="34">
        <f t="shared" si="127"/>
        <v>2.7544875229612211E-2</v>
      </c>
      <c r="BB148" s="98">
        <v>42800</v>
      </c>
      <c r="BC148" s="34">
        <f t="shared" si="104"/>
        <v>3.5373763940116175E-2</v>
      </c>
      <c r="BD148" s="34">
        <f t="shared" si="105"/>
        <v>-9.7129385763485322E-3</v>
      </c>
      <c r="BE148" s="34"/>
      <c r="BG148" s="95">
        <v>42800</v>
      </c>
      <c r="BH148" s="34">
        <f t="shared" si="135"/>
        <v>5.5217146807234357E-2</v>
      </c>
      <c r="BI148" s="34">
        <f t="shared" si="136"/>
        <v>-2.15517963050268E-2</v>
      </c>
      <c r="BJ148" s="34"/>
      <c r="BL148" s="95">
        <v>42811</v>
      </c>
      <c r="BM148" s="34">
        <f t="shared" si="132"/>
        <v>-4.3289919604864904E-2</v>
      </c>
      <c r="BN148" s="34">
        <f t="shared" si="133"/>
        <v>1.2230008124873503E-3</v>
      </c>
    </row>
    <row r="149" spans="3:66" s="24" customFormat="1" ht="12.75" x14ac:dyDescent="0.2">
      <c r="C149" s="95">
        <v>42642</v>
      </c>
      <c r="D149" s="96">
        <v>31.733066814729298</v>
      </c>
      <c r="E149" s="30">
        <v>58350.568021699997</v>
      </c>
      <c r="G149" s="41">
        <f t="shared" si="111"/>
        <v>5</v>
      </c>
      <c r="H149" s="95">
        <v>41907</v>
      </c>
      <c r="I149" s="97">
        <f t="shared" si="109"/>
        <v>32.978911218433701</v>
      </c>
      <c r="J149" s="30">
        <f t="shared" si="110"/>
        <v>55962.080000000002</v>
      </c>
      <c r="K149" s="30"/>
      <c r="L149" s="30"/>
      <c r="M149" s="30"/>
      <c r="N149" s="30"/>
      <c r="P149" s="98">
        <v>42765</v>
      </c>
      <c r="Q149" s="97">
        <f t="shared" si="112"/>
        <v>40.476886569755997</v>
      </c>
      <c r="R149" s="30">
        <f t="shared" si="113"/>
        <v>64301.7309111</v>
      </c>
      <c r="T149" s="95">
        <v>42765</v>
      </c>
      <c r="U149" s="97">
        <f t="shared" si="114"/>
        <v>40.9167452882796</v>
      </c>
      <c r="V149" s="30">
        <f t="shared" si="115"/>
        <v>65591.608029675001</v>
      </c>
      <c r="X149" s="95">
        <v>42769</v>
      </c>
      <c r="Y149" s="97">
        <f t="shared" si="116"/>
        <v>43.313728192593601</v>
      </c>
      <c r="Z149" s="30">
        <f t="shared" si="117"/>
        <v>64668.157350219997</v>
      </c>
      <c r="AC149" s="98">
        <v>42765</v>
      </c>
      <c r="AD149" s="34">
        <f t="shared" si="119"/>
        <v>1.8403382243223021E-2</v>
      </c>
      <c r="AE149" s="34">
        <f t="shared" si="130"/>
        <v>1.823608938989572E-2</v>
      </c>
      <c r="AF149" s="34">
        <f t="shared" si="120"/>
        <v>-2.2006471048128695E-2</v>
      </c>
      <c r="AG149" s="34">
        <f t="shared" si="121"/>
        <v>-2.2252225582838125E-2</v>
      </c>
      <c r="AK149" s="95">
        <v>42765</v>
      </c>
      <c r="AL149" s="34">
        <f t="shared" si="122"/>
        <v>3.8718257552945889E-2</v>
      </c>
      <c r="AM149" s="34">
        <f t="shared" si="128"/>
        <v>3.7987508408159357E-2</v>
      </c>
      <c r="AN149" s="34">
        <f t="shared" si="123"/>
        <v>1.6216470449557985E-2</v>
      </c>
      <c r="AO149" s="34">
        <f t="shared" si="129"/>
        <v>1.6086387928019832E-2</v>
      </c>
      <c r="AS149" s="95">
        <v>42769</v>
      </c>
      <c r="AT149" s="34">
        <f t="shared" si="124"/>
        <v>6.3334142198495424E-2</v>
      </c>
      <c r="AU149" s="34">
        <f t="shared" si="125"/>
        <v>6.1409388816594399E-2</v>
      </c>
      <c r="AV149" s="34">
        <f t="shared" si="126"/>
        <v>-1.9486119246254874E-2</v>
      </c>
      <c r="AW149" s="34">
        <f t="shared" si="127"/>
        <v>-1.9678476634372038E-2</v>
      </c>
      <c r="BB149" s="98">
        <v>42807</v>
      </c>
      <c r="BC149" s="34">
        <f t="shared" si="104"/>
        <v>-8.8784990773400491E-2</v>
      </c>
      <c r="BD149" s="34">
        <f t="shared" si="105"/>
        <v>-1.2239951946977108E-2</v>
      </c>
      <c r="BE149" s="34"/>
      <c r="BG149" s="95">
        <v>42807</v>
      </c>
      <c r="BH149" s="34">
        <f t="shared" si="135"/>
        <v>-7.3723126193061705E-2</v>
      </c>
      <c r="BI149" s="34">
        <f t="shared" si="136"/>
        <v>-2.1919178491850703E-2</v>
      </c>
      <c r="BJ149" s="34"/>
      <c r="BL149" s="95">
        <v>42818</v>
      </c>
      <c r="BM149" s="34">
        <f t="shared" si="132"/>
        <v>-9.2789276447256777E-2</v>
      </c>
      <c r="BN149" s="34">
        <f t="shared" si="133"/>
        <v>-2.3840295264231676E-2</v>
      </c>
    </row>
    <row r="150" spans="3:66" s="24" customFormat="1" ht="12.75" x14ac:dyDescent="0.2">
      <c r="C150" s="95">
        <v>42641</v>
      </c>
      <c r="D150" s="96">
        <v>32.213722231706598</v>
      </c>
      <c r="E150" s="30">
        <v>59355.768758899998</v>
      </c>
      <c r="G150" s="41">
        <f t="shared" si="111"/>
        <v>6</v>
      </c>
      <c r="H150" s="95">
        <v>41908</v>
      </c>
      <c r="I150" s="97">
        <f t="shared" si="109"/>
        <v>32.371326324346001</v>
      </c>
      <c r="J150" s="30">
        <f t="shared" si="110"/>
        <v>57212.38</v>
      </c>
      <c r="K150" s="30"/>
      <c r="L150" s="30"/>
      <c r="M150" s="97">
        <f t="shared" ref="M150:N150" si="138">AVERAGE(I146:I150)</f>
        <v>33.607522737212456</v>
      </c>
      <c r="N150" s="30">
        <f t="shared" si="138"/>
        <v>56671.498</v>
      </c>
      <c r="P150" s="98">
        <v>42772</v>
      </c>
      <c r="Q150" s="97">
        <f t="shared" si="112"/>
        <v>44.885358220576798</v>
      </c>
      <c r="R150" s="30">
        <f t="shared" si="113"/>
        <v>63992.934505700003</v>
      </c>
      <c r="T150" s="95">
        <v>42772</v>
      </c>
      <c r="U150" s="97">
        <f t="shared" si="114"/>
        <v>44.19542252275776</v>
      </c>
      <c r="V150" s="30">
        <f t="shared" si="115"/>
        <v>64606.398069139999</v>
      </c>
      <c r="X150" s="95">
        <v>42776</v>
      </c>
      <c r="Y150" s="97">
        <f t="shared" si="116"/>
        <v>45.652392749957279</v>
      </c>
      <c r="Z150" s="30">
        <f t="shared" si="117"/>
        <v>64823.329664899989</v>
      </c>
      <c r="AC150" s="98">
        <v>42772</v>
      </c>
      <c r="AD150" s="34">
        <f t="shared" si="119"/>
        <v>0.10891330891330897</v>
      </c>
      <c r="AE150" s="34">
        <f t="shared" si="130"/>
        <v>0.10338053481078138</v>
      </c>
      <c r="AF150" s="34">
        <f t="shared" si="120"/>
        <v>-4.8023031577006936E-3</v>
      </c>
      <c r="AG150" s="34">
        <f t="shared" si="121"/>
        <v>-4.8138712660783225E-3</v>
      </c>
      <c r="AK150" s="95">
        <v>42772</v>
      </c>
      <c r="AL150" s="34">
        <f t="shared" si="122"/>
        <v>8.013045053750445E-2</v>
      </c>
      <c r="AM150" s="34">
        <f t="shared" si="128"/>
        <v>7.7081821376627752E-2</v>
      </c>
      <c r="AN150" s="34">
        <f t="shared" si="123"/>
        <v>-1.5020366021355591E-2</v>
      </c>
      <c r="AO150" s="34">
        <f t="shared" si="129"/>
        <v>-1.5134314187615775E-2</v>
      </c>
      <c r="AS150" s="95">
        <v>42776</v>
      </c>
      <c r="AT150" s="34">
        <f t="shared" si="124"/>
        <v>5.3993610223642241E-2</v>
      </c>
      <c r="AU150" s="34">
        <f t="shared" si="125"/>
        <v>5.2586387694382584E-2</v>
      </c>
      <c r="AV150" s="34">
        <f t="shared" si="126"/>
        <v>2.3995165633008408E-3</v>
      </c>
      <c r="AW150" s="34">
        <f t="shared" si="127"/>
        <v>2.3966423203761874E-3</v>
      </c>
      <c r="BB150" s="98">
        <v>42814</v>
      </c>
      <c r="BC150" s="34">
        <f t="shared" si="104"/>
        <v>-0.16603631352259979</v>
      </c>
      <c r="BD150" s="34">
        <f t="shared" si="105"/>
        <v>-9.9684928316537257E-3</v>
      </c>
      <c r="BE150" s="34"/>
      <c r="BG150" s="95">
        <v>42814</v>
      </c>
      <c r="BH150" s="34">
        <f t="shared" si="135"/>
        <v>-5.6738799009129641E-2</v>
      </c>
      <c r="BI150" s="34">
        <f t="shared" si="136"/>
        <v>1.7081247841248602E-3</v>
      </c>
      <c r="BJ150" s="34"/>
      <c r="BL150" s="95">
        <v>42825</v>
      </c>
      <c r="BM150" s="34">
        <f t="shared" si="132"/>
        <v>1.48200387687522E-3</v>
      </c>
      <c r="BN150" s="34">
        <f t="shared" si="133"/>
        <v>1.8513868417662494E-2</v>
      </c>
    </row>
    <row r="151" spans="3:66" s="24" customFormat="1" ht="12.75" x14ac:dyDescent="0.2">
      <c r="C151" s="95">
        <v>42640</v>
      </c>
      <c r="D151" s="96">
        <v>31.850778345417599</v>
      </c>
      <c r="E151" s="30">
        <v>58382.487391199997</v>
      </c>
      <c r="G151" s="41">
        <f t="shared" si="111"/>
        <v>7</v>
      </c>
      <c r="H151" s="95">
        <v>41909</v>
      </c>
      <c r="I151" s="97" t="str">
        <f t="shared" si="109"/>
        <v/>
      </c>
      <c r="J151" s="30" t="str">
        <f t="shared" si="110"/>
        <v/>
      </c>
      <c r="K151" s="30"/>
      <c r="L151" s="30"/>
      <c r="M151" s="30"/>
      <c r="N151" s="30"/>
      <c r="P151" s="98">
        <v>42779</v>
      </c>
      <c r="Q151" s="97">
        <f t="shared" si="112"/>
        <v>49.026949300608003</v>
      </c>
      <c r="R151" s="30">
        <f t="shared" si="113"/>
        <v>66967.640435900001</v>
      </c>
      <c r="T151" s="95">
        <v>42779</v>
      </c>
      <c r="U151" s="97">
        <f t="shared" si="114"/>
        <v>46.480710965963524</v>
      </c>
      <c r="V151" s="30">
        <f t="shared" si="115"/>
        <v>65418.270850940004</v>
      </c>
      <c r="X151" s="95">
        <v>42783</v>
      </c>
      <c r="Y151" s="97">
        <f t="shared" si="116"/>
        <v>48.831236882028961</v>
      </c>
      <c r="Z151" s="30">
        <f t="shared" si="117"/>
        <v>67443.752967439999</v>
      </c>
      <c r="AC151" s="98">
        <v>42779</v>
      </c>
      <c r="AD151" s="34">
        <f t="shared" si="119"/>
        <v>9.2270425016516278E-2</v>
      </c>
      <c r="AE151" s="34">
        <f t="shared" si="130"/>
        <v>8.8258488621022119E-2</v>
      </c>
      <c r="AF151" s="34">
        <f t="shared" si="120"/>
        <v>4.6484912016888869E-2</v>
      </c>
      <c r="AG151" s="34">
        <f t="shared" si="121"/>
        <v>4.5436845233704115E-2</v>
      </c>
      <c r="AK151" s="95">
        <v>42779</v>
      </c>
      <c r="AL151" s="34">
        <f t="shared" si="122"/>
        <v>5.1708713544462492E-2</v>
      </c>
      <c r="AM151" s="34">
        <f t="shared" si="128"/>
        <v>5.0416187709164666E-2</v>
      </c>
      <c r="AN151" s="34">
        <f t="shared" si="123"/>
        <v>1.2566445523416458E-2</v>
      </c>
      <c r="AO151" s="34">
        <f t="shared" si="129"/>
        <v>1.2488143053629925E-2</v>
      </c>
      <c r="AS151" s="95">
        <v>42783</v>
      </c>
      <c r="AT151" s="34">
        <f t="shared" si="124"/>
        <v>6.9631490061923484E-2</v>
      </c>
      <c r="AU151" s="34">
        <f t="shared" si="125"/>
        <v>6.731418734260422E-2</v>
      </c>
      <c r="AV151" s="34">
        <f t="shared" si="126"/>
        <v>4.0424077505523348E-2</v>
      </c>
      <c r="AW151" s="34">
        <f t="shared" si="127"/>
        <v>3.9628396871213951E-2</v>
      </c>
      <c r="BB151" s="102">
        <v>42821</v>
      </c>
      <c r="BC151" s="34">
        <f t="shared" si="104"/>
        <v>7.6663512703125103E-2</v>
      </c>
      <c r="BD151" s="34">
        <f t="shared" si="105"/>
        <v>-8.9150905571984285E-3</v>
      </c>
      <c r="BE151" s="34"/>
      <c r="BG151" s="95">
        <v>42821</v>
      </c>
      <c r="BH151" s="34">
        <f t="shared" si="135"/>
        <v>-4.5927662771771197E-2</v>
      </c>
      <c r="BI151" s="34">
        <f t="shared" si="136"/>
        <v>-2.3655357128222618E-2</v>
      </c>
      <c r="BJ151" s="34"/>
      <c r="BL151" s="95">
        <v>42832</v>
      </c>
      <c r="BM151" s="34">
        <f t="shared" si="132"/>
        <v>2.9650435849717365E-2</v>
      </c>
      <c r="BN151" s="34">
        <f t="shared" si="133"/>
        <v>-4.8112320705072994E-4</v>
      </c>
    </row>
    <row r="152" spans="3:66" s="24" customFormat="1" ht="12.75" x14ac:dyDescent="0.2">
      <c r="C152" s="95">
        <v>42639</v>
      </c>
      <c r="D152" s="96">
        <v>31.693829637833201</v>
      </c>
      <c r="E152" s="30">
        <v>58053.5302753</v>
      </c>
      <c r="G152" s="41">
        <f t="shared" si="111"/>
        <v>1</v>
      </c>
      <c r="H152" s="95">
        <v>41910</v>
      </c>
      <c r="I152" s="97" t="str">
        <f t="shared" si="109"/>
        <v/>
      </c>
      <c r="J152" s="30" t="str">
        <f t="shared" si="110"/>
        <v/>
      </c>
      <c r="K152" s="30"/>
      <c r="L152" s="30"/>
      <c r="M152" s="30"/>
      <c r="N152" s="30"/>
      <c r="P152" s="98">
        <v>42786</v>
      </c>
      <c r="Q152" s="97">
        <f t="shared" si="112"/>
        <v>49.135678422040797</v>
      </c>
      <c r="R152" s="30">
        <f t="shared" si="113"/>
        <v>68532.855477300007</v>
      </c>
      <c r="T152" s="95">
        <v>42786</v>
      </c>
      <c r="U152" s="97">
        <f t="shared" si="114"/>
        <v>48.852982706315522</v>
      </c>
      <c r="V152" s="30">
        <f t="shared" si="115"/>
        <v>67756.795975720001</v>
      </c>
      <c r="X152" s="95">
        <v>42790</v>
      </c>
      <c r="Y152" s="97">
        <f t="shared" si="116"/>
        <v>49.977834889865754</v>
      </c>
      <c r="Z152" s="30">
        <f t="shared" si="117"/>
        <v>68059.584349200013</v>
      </c>
      <c r="AC152" s="98">
        <v>42786</v>
      </c>
      <c r="AD152" s="34">
        <f t="shared" si="119"/>
        <v>2.2177419354838523E-3</v>
      </c>
      <c r="AE152" s="34">
        <f t="shared" si="130"/>
        <v>2.2152863756994172E-3</v>
      </c>
      <c r="AF152" s="34">
        <f t="shared" si="120"/>
        <v>2.3372707044952534E-2</v>
      </c>
      <c r="AG152" s="34">
        <f t="shared" si="121"/>
        <v>2.3103748130509142E-2</v>
      </c>
      <c r="AK152" s="95">
        <v>42786</v>
      </c>
      <c r="AL152" s="34">
        <f t="shared" si="122"/>
        <v>5.1037767948281632E-2</v>
      </c>
      <c r="AM152" s="34">
        <f t="shared" si="128"/>
        <v>4.9778026499664264E-2</v>
      </c>
      <c r="AN152" s="34">
        <f t="shared" si="123"/>
        <v>3.5747278158857032E-2</v>
      </c>
      <c r="AO152" s="34">
        <f t="shared" si="129"/>
        <v>3.5123174077986423E-2</v>
      </c>
      <c r="AS152" s="95">
        <v>42790</v>
      </c>
      <c r="AT152" s="34">
        <f t="shared" si="124"/>
        <v>2.3480830735597591E-2</v>
      </c>
      <c r="AU152" s="34">
        <f t="shared" si="125"/>
        <v>2.3209396813963914E-2</v>
      </c>
      <c r="AV152" s="34">
        <f t="shared" si="126"/>
        <v>9.131036673734938E-3</v>
      </c>
      <c r="AW152" s="34">
        <f t="shared" si="127"/>
        <v>9.0896008023392434E-3</v>
      </c>
      <c r="BB152" s="98">
        <v>42828</v>
      </c>
      <c r="BC152" s="34">
        <f>IF(OR(AE158&gt;($AI$14+$AI$15*$AI$13),AE158&lt;($AI$14-$AI$15*$AI$13)),"",AE158)</f>
        <v>-9.6057926143513529E-3</v>
      </c>
      <c r="BD152" s="34">
        <f>IF(OR(AG158&gt;($AJ$14+$AI$15*$AJ$13),AG158&lt;($AJ$14-$AI$15*$AJ$13)),"",AG158)</f>
        <v>1.3945364903903317E-2</v>
      </c>
      <c r="BE152" s="34"/>
      <c r="BG152" s="95">
        <v>42828</v>
      </c>
      <c r="BH152" s="34">
        <f t="shared" si="135"/>
        <v>-1.5525243219354976E-2</v>
      </c>
      <c r="BI152" s="34">
        <f t="shared" si="136"/>
        <v>2.3099264394485099E-2</v>
      </c>
      <c r="BJ152" s="34"/>
      <c r="BL152" s="95">
        <v>42839</v>
      </c>
      <c r="BM152" s="34">
        <f t="shared" si="132"/>
        <v>1.7018278939859129E-2</v>
      </c>
      <c r="BN152" s="34">
        <f t="shared" si="133"/>
        <v>-1.5248030936100762E-2</v>
      </c>
    </row>
    <row r="153" spans="3:66" s="24" customFormat="1" ht="12.75" x14ac:dyDescent="0.2">
      <c r="C153" s="95">
        <v>42636</v>
      </c>
      <c r="D153" s="96">
        <v>31.3897415168883</v>
      </c>
      <c r="E153" s="30">
        <v>58697.001956599997</v>
      </c>
      <c r="G153" s="41">
        <f t="shared" si="111"/>
        <v>2</v>
      </c>
      <c r="H153" s="95">
        <v>41911</v>
      </c>
      <c r="I153" s="97">
        <f t="shared" si="109"/>
        <v>32.799623872637397</v>
      </c>
      <c r="J153" s="30">
        <f t="shared" si="110"/>
        <v>54625.35</v>
      </c>
      <c r="K153" s="97">
        <f t="shared" ref="K153:L153" si="139">AVERAGE(I147:I150,I153)</f>
        <v>33.293660114387379</v>
      </c>
      <c r="L153" s="30">
        <f t="shared" si="139"/>
        <v>56232.945999999996</v>
      </c>
      <c r="M153" s="30"/>
      <c r="N153" s="30"/>
      <c r="P153" s="102">
        <v>42795</v>
      </c>
      <c r="Q153" s="97">
        <f t="shared" si="112"/>
        <v>51.8835598546152</v>
      </c>
      <c r="R153" s="30">
        <f t="shared" si="113"/>
        <v>66988.875339699996</v>
      </c>
      <c r="T153" s="95">
        <v>42793</v>
      </c>
      <c r="U153" s="97">
        <f t="shared" si="114"/>
        <v>50.188374006821995</v>
      </c>
      <c r="V153" s="30">
        <f t="shared" si="115"/>
        <v>67941.266567174986</v>
      </c>
      <c r="X153" s="95">
        <v>42797</v>
      </c>
      <c r="Y153" s="97">
        <f t="shared" si="116"/>
        <v>52.799520332139998</v>
      </c>
      <c r="Z153" s="30">
        <f t="shared" si="117"/>
        <v>66543.112813333326</v>
      </c>
      <c r="AC153" s="102">
        <v>42795</v>
      </c>
      <c r="AD153" s="34">
        <f>Q153/Q152-1</f>
        <v>5.5924361295514036E-2</v>
      </c>
      <c r="AE153" s="34">
        <f t="shared" si="130"/>
        <v>5.4416555157627222E-2</v>
      </c>
      <c r="AF153" s="34">
        <f t="shared" si="120"/>
        <v>-2.2529050144589724E-2</v>
      </c>
      <c r="AG153" s="34">
        <f t="shared" si="121"/>
        <v>-2.2786706382223638E-2</v>
      </c>
      <c r="AK153" s="95">
        <v>42793</v>
      </c>
      <c r="AL153" s="34">
        <f t="shared" si="122"/>
        <v>2.7334898025250798E-2</v>
      </c>
      <c r="AM153" s="34">
        <f t="shared" si="128"/>
        <v>2.6967971290222399E-2</v>
      </c>
      <c r="AN153" s="34">
        <f t="shared" si="123"/>
        <v>2.7225400610897399E-3</v>
      </c>
      <c r="AO153" s="34">
        <f t="shared" si="129"/>
        <v>2.7188406618848106E-3</v>
      </c>
      <c r="AS153" s="95">
        <v>42797</v>
      </c>
      <c r="AT153" s="34">
        <f t="shared" si="124"/>
        <v>5.6458737128014524E-2</v>
      </c>
      <c r="AU153" s="34">
        <f t="shared" si="125"/>
        <v>5.4922501114398489E-2</v>
      </c>
      <c r="AV153" s="34">
        <f t="shared" si="126"/>
        <v>-2.2281528022357278E-2</v>
      </c>
      <c r="AW153" s="34">
        <f t="shared" si="127"/>
        <v>-2.2533511350795201E-2</v>
      </c>
      <c r="BB153" s="98">
        <v>42835</v>
      </c>
      <c r="BC153" s="34">
        <f>IF(OR(AE159&gt;($AI$14+$AI$15*$AI$13),AE159&lt;($AI$14-$AI$15*$AI$13)),"",AE159)</f>
        <v>2.1100172040086428E-2</v>
      </c>
      <c r="BD153" s="34">
        <f>IF(OR(AG159&gt;($AJ$14+$AI$15*$AJ$13),AG159&lt;($AJ$14-$AI$15*$AJ$13)),"",AG159)</f>
        <v>-8.6502178114150532E-3</v>
      </c>
      <c r="BE153" s="34"/>
      <c r="BG153" s="95">
        <v>42835</v>
      </c>
      <c r="BH153" s="34">
        <f t="shared" si="135"/>
        <v>3.5809452696710993E-2</v>
      </c>
      <c r="BI153" s="34">
        <f t="shared" si="136"/>
        <v>-4.9902948713824377E-3</v>
      </c>
      <c r="BJ153" s="34"/>
      <c r="BL153" s="95">
        <v>42846</v>
      </c>
      <c r="BM153" s="34">
        <f t="shared" si="132"/>
        <v>-4.1824328090955661E-2</v>
      </c>
      <c r="BN153" s="34">
        <f t="shared" si="133"/>
        <v>-2.5890818939072106E-4</v>
      </c>
    </row>
    <row r="154" spans="3:66" s="24" customFormat="1" ht="12.75" x14ac:dyDescent="0.2">
      <c r="C154" s="95">
        <v>42635</v>
      </c>
      <c r="D154" s="96">
        <v>32.037154935674103</v>
      </c>
      <c r="E154" s="30">
        <v>58994.167654899997</v>
      </c>
      <c r="G154" s="41">
        <f t="shared" si="111"/>
        <v>3</v>
      </c>
      <c r="H154" s="95">
        <v>41912</v>
      </c>
      <c r="I154" s="97">
        <f t="shared" si="109"/>
        <v>30.8772651093762</v>
      </c>
      <c r="J154" s="30">
        <f t="shared" si="110"/>
        <v>54115.98</v>
      </c>
      <c r="K154" s="30"/>
      <c r="L154" s="30"/>
      <c r="M154" s="30"/>
      <c r="N154" s="30"/>
      <c r="P154" s="98">
        <v>42800</v>
      </c>
      <c r="Q154" s="97">
        <f t="shared" si="112"/>
        <v>53.751723850142398</v>
      </c>
      <c r="R154" s="30">
        <f t="shared" si="113"/>
        <v>66341.366206999999</v>
      </c>
      <c r="T154" s="95">
        <v>42800</v>
      </c>
      <c r="U154" s="97">
        <f t="shared" si="114"/>
        <v>53.037571211640596</v>
      </c>
      <c r="V154" s="30">
        <f t="shared" si="115"/>
        <v>66492.676161750001</v>
      </c>
      <c r="X154" s="95">
        <v>42804</v>
      </c>
      <c r="Y154" s="97">
        <f t="shared" si="116"/>
        <v>50.181454880912639</v>
      </c>
      <c r="Z154" s="30">
        <f t="shared" si="117"/>
        <v>65212.481637659992</v>
      </c>
      <c r="AC154" s="98">
        <v>42800</v>
      </c>
      <c r="AD154" s="34">
        <f t="shared" ref="AD154:AD161" si="140">Q154/Q153-1</f>
        <v>3.6006858449228352E-2</v>
      </c>
      <c r="AE154" s="34">
        <f t="shared" ref="AE154:AE162" si="141">LN(1+AD154)</f>
        <v>3.5373763940116175E-2</v>
      </c>
      <c r="AF154" s="34">
        <f t="shared" ref="AF154:AF161" si="142">R154/R153-1</f>
        <v>-9.6659203400040195E-3</v>
      </c>
      <c r="AG154" s="34">
        <f t="shared" ref="AG154:AG162" si="143">LN(1+AF154)</f>
        <v>-9.7129385763485322E-3</v>
      </c>
      <c r="AK154" s="95">
        <v>42800</v>
      </c>
      <c r="AL154" s="34">
        <f>U154/U153-1</f>
        <v>5.6770064007877874E-2</v>
      </c>
      <c r="AM154" s="34">
        <f t="shared" si="128"/>
        <v>5.5217146807234357E-2</v>
      </c>
      <c r="AN154" s="34">
        <f t="shared" si="123"/>
        <v>-2.1321215788533077E-2</v>
      </c>
      <c r="AO154" s="34">
        <f t="shared" si="129"/>
        <v>-2.15517963050268E-2</v>
      </c>
      <c r="AS154" s="95">
        <v>42804</v>
      </c>
      <c r="AT154" s="34">
        <f t="shared" ref="AT154:AT160" si="144">Y154/Y153-1</f>
        <v>-4.9585023400936068E-2</v>
      </c>
      <c r="AU154" s="34">
        <f t="shared" ref="AU154:AU161" si="145">LN(1+AT154)</f>
        <v>-5.0856572291830007E-2</v>
      </c>
      <c r="AV154" s="34">
        <f t="shared" ref="AV154:AV161" si="146">Z154/Z153-1</f>
        <v>-1.9996527355220395E-2</v>
      </c>
      <c r="AW154" s="34">
        <f t="shared" ref="AW154:AW161" si="147">LN(1+AV154)</f>
        <v>-2.0199163808716454E-2</v>
      </c>
      <c r="BB154" s="98">
        <v>42842</v>
      </c>
      <c r="BC154" s="34">
        <f>IF(OR(AE160&gt;($AI$14+$AI$15*$AI$13),AE160&lt;($AI$14-$AI$15*$AI$13)),"",AE160)</f>
        <v>1.2015436744411077E-2</v>
      </c>
      <c r="BD154" s="34">
        <f>IF(OR(AG160&gt;($AJ$14+$AI$15*$AJ$13),AG160&lt;($AJ$14-$AI$15*$AJ$13)),"",AG160)</f>
        <v>-4.8825366722685878E-3</v>
      </c>
      <c r="BE154" s="34"/>
      <c r="BG154" s="95">
        <v>42842</v>
      </c>
      <c r="BH154" s="34">
        <f t="shared" si="135"/>
        <v>1.5809309553761461E-2</v>
      </c>
      <c r="BI154" s="34">
        <f t="shared" si="136"/>
        <v>-1.474815233503558E-2</v>
      </c>
      <c r="BJ154" s="34"/>
    </row>
    <row r="155" spans="3:66" s="24" customFormat="1" ht="12.75" x14ac:dyDescent="0.2">
      <c r="C155" s="95">
        <v>42634</v>
      </c>
      <c r="D155" s="96">
        <v>30.8894675114629</v>
      </c>
      <c r="E155" s="30">
        <v>58393.922731899998</v>
      </c>
      <c r="G155" s="41">
        <f t="shared" si="111"/>
        <v>4</v>
      </c>
      <c r="H155" s="95">
        <v>41913</v>
      </c>
      <c r="I155" s="97">
        <f t="shared" si="109"/>
        <v>30.638215314981</v>
      </c>
      <c r="J155" s="30">
        <f t="shared" si="110"/>
        <v>52858.43</v>
      </c>
      <c r="K155" s="30"/>
      <c r="L155" s="30"/>
      <c r="M155" s="30"/>
      <c r="N155" s="30"/>
      <c r="P155" s="98">
        <v>42807</v>
      </c>
      <c r="Q155" s="97">
        <f t="shared" si="112"/>
        <v>49.185100749964803</v>
      </c>
      <c r="R155" s="30">
        <f t="shared" si="113"/>
        <v>65534.300371999998</v>
      </c>
      <c r="T155" s="95">
        <v>42807</v>
      </c>
      <c r="U155" s="97">
        <f t="shared" si="114"/>
        <v>49.268130260877115</v>
      </c>
      <c r="V155" s="30">
        <f t="shared" si="115"/>
        <v>65051.068470659993</v>
      </c>
      <c r="X155" s="95">
        <v>42811</v>
      </c>
      <c r="Y155" s="97">
        <f t="shared" si="116"/>
        <v>48.055452962819672</v>
      </c>
      <c r="Z155" s="30">
        <f t="shared" si="117"/>
        <v>65292.285345739998</v>
      </c>
      <c r="AC155" s="98">
        <v>42807</v>
      </c>
      <c r="AD155" s="34">
        <f t="shared" si="140"/>
        <v>-8.4957705038616993E-2</v>
      </c>
      <c r="AE155" s="34">
        <f t="shared" si="141"/>
        <v>-8.8784990773400491E-2</v>
      </c>
      <c r="AF155" s="34">
        <f t="shared" si="142"/>
        <v>-1.2165348426527389E-2</v>
      </c>
      <c r="AG155" s="34">
        <f t="shared" si="143"/>
        <v>-1.2239951946977108E-2</v>
      </c>
      <c r="AK155" s="95">
        <v>42807</v>
      </c>
      <c r="AL155" s="34">
        <f t="shared" ref="AL155:AL162" si="148">U155/U154-1</f>
        <v>-7.1071145692587323E-2</v>
      </c>
      <c r="AM155" s="34">
        <f t="shared" ref="AM155:AM162" si="149">LN(1+AL155)</f>
        <v>-7.3723126193061705E-2</v>
      </c>
      <c r="AN155" s="34">
        <f t="shared" ref="AN155:AN162" si="150">V155/V154-1</f>
        <v>-2.1680698902585283E-2</v>
      </c>
      <c r="AO155" s="34">
        <f t="shared" ref="AO155:AO162" si="151">LN(1+AN155)</f>
        <v>-2.1919178491850703E-2</v>
      </c>
      <c r="AS155" s="95">
        <v>42811</v>
      </c>
      <c r="AT155" s="34">
        <f t="shared" si="144"/>
        <v>-4.2366286970719647E-2</v>
      </c>
      <c r="AU155" s="34">
        <f t="shared" si="145"/>
        <v>-4.3289919604864904E-2</v>
      </c>
      <c r="AV155" s="34">
        <f t="shared" si="146"/>
        <v>1.223748982954298E-3</v>
      </c>
      <c r="AW155" s="34">
        <f t="shared" si="147"/>
        <v>1.2230008124873503E-3</v>
      </c>
      <c r="BB155" s="102">
        <v>42857</v>
      </c>
      <c r="BC155" s="34">
        <f>IF(OR(AE162&gt;($AI$14+$AI$15*$AI$13),AE162&lt;($AI$14-$AI$15*$AI$13)),"",AE162)</f>
        <v>2.2411432677075377E-2</v>
      </c>
      <c r="BD155" s="34">
        <f>IF(OR(AG162&gt;($AJ$14+$AI$15*$AJ$13),AG162&lt;($AJ$14-$AI$15*$AJ$13)),"",AG162)</f>
        <v>3.5587927306187629E-2</v>
      </c>
      <c r="BE155" s="34"/>
      <c r="BG155" s="95">
        <v>42849</v>
      </c>
      <c r="BH155" s="34">
        <f t="shared" si="135"/>
        <v>-0.10242404477181317</v>
      </c>
      <c r="BI155" s="34">
        <f t="shared" si="136"/>
        <v>1.1847142644385031E-3</v>
      </c>
      <c r="BJ155" s="34"/>
    </row>
    <row r="156" spans="3:66" s="24" customFormat="1" ht="12.75" x14ac:dyDescent="0.2">
      <c r="C156" s="95">
        <v>42633</v>
      </c>
      <c r="D156" s="96">
        <v>30.4382399771576</v>
      </c>
      <c r="E156" s="30">
        <v>57736.456508800002</v>
      </c>
      <c r="G156" s="41">
        <f t="shared" si="111"/>
        <v>5</v>
      </c>
      <c r="H156" s="95">
        <v>41914</v>
      </c>
      <c r="I156" s="97">
        <f t="shared" si="109"/>
        <v>31.3454042900667</v>
      </c>
      <c r="J156" s="30">
        <f t="shared" si="110"/>
        <v>53518.57</v>
      </c>
      <c r="K156" s="30"/>
      <c r="L156" s="30"/>
      <c r="M156" s="30"/>
      <c r="N156" s="30"/>
      <c r="P156" s="98">
        <v>42814</v>
      </c>
      <c r="Q156" s="97">
        <f t="shared" si="112"/>
        <v>41.660541500000001</v>
      </c>
      <c r="R156" s="30">
        <f t="shared" si="113"/>
        <v>64884.267475499997</v>
      </c>
      <c r="T156" s="95">
        <v>42814</v>
      </c>
      <c r="U156" s="97">
        <f t="shared" si="114"/>
        <v>46.550541112826714</v>
      </c>
      <c r="V156" s="30">
        <f t="shared" si="115"/>
        <v>65162.278766439995</v>
      </c>
      <c r="X156" s="95">
        <v>42818</v>
      </c>
      <c r="Y156" s="97">
        <f t="shared" si="116"/>
        <v>43.797044489999998</v>
      </c>
      <c r="Z156" s="30">
        <f t="shared" si="117"/>
        <v>63754.106160160001</v>
      </c>
      <c r="AC156" s="98">
        <v>42814</v>
      </c>
      <c r="AD156" s="34">
        <f t="shared" si="140"/>
        <v>-0.15298452448468736</v>
      </c>
      <c r="AE156" s="34">
        <f t="shared" si="141"/>
        <v>-0.16603631352259979</v>
      </c>
      <c r="AF156" s="34">
        <f t="shared" si="142"/>
        <v>-9.918972092631595E-3</v>
      </c>
      <c r="AG156" s="34">
        <f t="shared" si="143"/>
        <v>-9.9684928316537257E-3</v>
      </c>
      <c r="AK156" s="95">
        <v>42814</v>
      </c>
      <c r="AL156" s="34">
        <f t="shared" si="148"/>
        <v>-5.5159169500864635E-2</v>
      </c>
      <c r="AM156" s="34">
        <f t="shared" si="149"/>
        <v>-5.6738799009129641E-2</v>
      </c>
      <c r="AN156" s="34">
        <f t="shared" si="150"/>
        <v>1.7095844602486032E-3</v>
      </c>
      <c r="AO156" s="34">
        <f t="shared" si="151"/>
        <v>1.7081247841248602E-3</v>
      </c>
      <c r="AS156" s="95">
        <v>42818</v>
      </c>
      <c r="AT156" s="34">
        <f t="shared" si="144"/>
        <v>-8.8614469540311935E-2</v>
      </c>
      <c r="AU156" s="34">
        <f t="shared" si="145"/>
        <v>-9.2789276447256777E-2</v>
      </c>
      <c r="AV156" s="34">
        <f t="shared" si="146"/>
        <v>-2.3558360339738904E-2</v>
      </c>
      <c r="AW156" s="34">
        <f t="shared" si="147"/>
        <v>-2.3840295264231676E-2</v>
      </c>
      <c r="BE156" s="34"/>
      <c r="BJ156" s="34"/>
    </row>
    <row r="157" spans="3:66" s="24" customFormat="1" ht="12.75" x14ac:dyDescent="0.2">
      <c r="C157" s="95">
        <v>42632</v>
      </c>
      <c r="D157" s="96">
        <v>30.6540444500862</v>
      </c>
      <c r="E157" s="30">
        <v>57350.375112499998</v>
      </c>
      <c r="G157" s="41">
        <f t="shared" si="111"/>
        <v>6</v>
      </c>
      <c r="H157" s="95">
        <v>41915</v>
      </c>
      <c r="I157" s="97">
        <f t="shared" si="109"/>
        <v>31.016710822773401</v>
      </c>
      <c r="J157" s="30">
        <f t="shared" si="110"/>
        <v>54539.55</v>
      </c>
      <c r="K157" s="30"/>
      <c r="L157" s="30"/>
      <c r="M157" s="97">
        <f t="shared" ref="M157:N157" si="152">AVERAGE(I153:I157)</f>
        <v>31.335443881966938</v>
      </c>
      <c r="N157" s="30">
        <f t="shared" si="152"/>
        <v>53931.576000000001</v>
      </c>
      <c r="P157" s="98">
        <v>42821</v>
      </c>
      <c r="Q157" s="97">
        <f t="shared" si="112"/>
        <v>44.98</v>
      </c>
      <c r="R157" s="30">
        <f t="shared" si="113"/>
        <v>64308.389173000003</v>
      </c>
      <c r="T157" s="95">
        <v>42821</v>
      </c>
      <c r="U157" s="97">
        <f t="shared" si="114"/>
        <v>44.460936189999998</v>
      </c>
      <c r="V157" s="30">
        <f t="shared" si="115"/>
        <v>63638.930499660004</v>
      </c>
      <c r="X157" s="95">
        <v>42825</v>
      </c>
      <c r="Y157" s="97">
        <f t="shared" si="116"/>
        <v>43.862000000000002</v>
      </c>
      <c r="Z157" s="30">
        <f t="shared" si="117"/>
        <v>64945.435319880002</v>
      </c>
      <c r="AC157" s="98">
        <v>42821</v>
      </c>
      <c r="AD157" s="34">
        <f t="shared" si="140"/>
        <v>7.9678717090126971E-2</v>
      </c>
      <c r="AE157" s="34">
        <f t="shared" si="141"/>
        <v>7.6663512703125103E-2</v>
      </c>
      <c r="AF157" s="34">
        <f t="shared" si="142"/>
        <v>-8.8754689681507237E-3</v>
      </c>
      <c r="AG157" s="34">
        <f t="shared" si="143"/>
        <v>-8.9150905571984285E-3</v>
      </c>
      <c r="AK157" s="95">
        <v>42821</v>
      </c>
      <c r="AL157" s="34">
        <f t="shared" si="148"/>
        <v>-4.4888950222126134E-2</v>
      </c>
      <c r="AM157" s="34">
        <f t="shared" si="149"/>
        <v>-4.5927662771771197E-2</v>
      </c>
      <c r="AN157" s="34">
        <f t="shared" si="150"/>
        <v>-2.3377762343764874E-2</v>
      </c>
      <c r="AO157" s="34">
        <f t="shared" si="151"/>
        <v>-2.3655357128222618E-2</v>
      </c>
      <c r="AS157" s="95">
        <v>42825</v>
      </c>
      <c r="AT157" s="34">
        <f t="shared" si="144"/>
        <v>1.483102587318097E-3</v>
      </c>
      <c r="AU157" s="34">
        <f t="shared" si="145"/>
        <v>1.48200387687522E-3</v>
      </c>
      <c r="AV157" s="34">
        <f t="shared" si="146"/>
        <v>1.8686312638862779E-2</v>
      </c>
      <c r="AW157" s="34">
        <f t="shared" si="147"/>
        <v>1.8513868417662494E-2</v>
      </c>
      <c r="BE157" s="34"/>
      <c r="BJ157" s="34"/>
    </row>
    <row r="158" spans="3:66" s="24" customFormat="1" ht="12.75" x14ac:dyDescent="0.2">
      <c r="C158" s="95">
        <v>42629</v>
      </c>
      <c r="D158" s="96">
        <v>30.4382399771576</v>
      </c>
      <c r="E158" s="30">
        <v>57079.759491999997</v>
      </c>
      <c r="G158" s="41">
        <f t="shared" si="111"/>
        <v>7</v>
      </c>
      <c r="H158" s="95">
        <v>41916</v>
      </c>
      <c r="I158" s="97" t="str">
        <f t="shared" si="109"/>
        <v/>
      </c>
      <c r="J158" s="30" t="str">
        <f t="shared" si="110"/>
        <v/>
      </c>
      <c r="K158" s="30"/>
      <c r="L158" s="30"/>
      <c r="M158" s="30"/>
      <c r="N158" s="30"/>
      <c r="P158" s="98">
        <v>42828</v>
      </c>
      <c r="Q158" s="97">
        <f t="shared" si="112"/>
        <v>44.55</v>
      </c>
      <c r="R158" s="30">
        <f t="shared" si="113"/>
        <v>65211.475424600001</v>
      </c>
      <c r="T158" s="95">
        <v>42828</v>
      </c>
      <c r="U158" s="97">
        <f t="shared" si="114"/>
        <v>43.775999999999996</v>
      </c>
      <c r="V158" s="30">
        <f t="shared" si="115"/>
        <v>65126.052570200001</v>
      </c>
      <c r="X158" s="95">
        <v>42832</v>
      </c>
      <c r="Y158" s="97">
        <f t="shared" si="116"/>
        <v>45.182000000000002</v>
      </c>
      <c r="Z158" s="30">
        <f t="shared" si="117"/>
        <v>64914.196079319998</v>
      </c>
      <c r="AC158" s="98">
        <v>42828</v>
      </c>
      <c r="AD158" s="34">
        <f t="shared" si="140"/>
        <v>-9.5598043574922631E-3</v>
      </c>
      <c r="AE158" s="34">
        <f t="shared" si="141"/>
        <v>-9.6057926143513529E-3</v>
      </c>
      <c r="AF158" s="34">
        <f t="shared" si="142"/>
        <v>1.4043055085247946E-2</v>
      </c>
      <c r="AG158" s="34">
        <f t="shared" si="143"/>
        <v>1.3945364903903317E-2</v>
      </c>
      <c r="AK158" s="95">
        <v>42828</v>
      </c>
      <c r="AL158" s="34">
        <f t="shared" si="148"/>
        <v>-1.5405347900750099E-2</v>
      </c>
      <c r="AM158" s="34">
        <f t="shared" si="149"/>
        <v>-1.5525243219354976E-2</v>
      </c>
      <c r="AN158" s="34">
        <f t="shared" si="150"/>
        <v>2.3368118522166803E-2</v>
      </c>
      <c r="AO158" s="34">
        <f t="shared" si="151"/>
        <v>2.3099264394485099E-2</v>
      </c>
      <c r="AS158" s="95">
        <v>42832</v>
      </c>
      <c r="AT158" s="34">
        <f t="shared" si="144"/>
        <v>3.0094386940860085E-2</v>
      </c>
      <c r="AU158" s="34">
        <f t="shared" si="145"/>
        <v>2.9650435849717365E-2</v>
      </c>
      <c r="AV158" s="34">
        <f t="shared" si="146"/>
        <v>-4.8100748584001263E-4</v>
      </c>
      <c r="AW158" s="34">
        <f t="shared" si="147"/>
        <v>-4.8112320705072994E-4</v>
      </c>
      <c r="BE158" s="34"/>
      <c r="BJ158" s="34"/>
    </row>
    <row r="159" spans="3:66" s="24" customFormat="1" ht="12.75" x14ac:dyDescent="0.2">
      <c r="C159" s="95">
        <v>42628</v>
      </c>
      <c r="D159" s="96">
        <v>31.095462690167501</v>
      </c>
      <c r="E159" s="30">
        <v>57909.488378100003</v>
      </c>
      <c r="G159" s="41">
        <f t="shared" si="111"/>
        <v>1</v>
      </c>
      <c r="H159" s="95">
        <v>41917</v>
      </c>
      <c r="I159" s="97" t="str">
        <f t="shared" si="109"/>
        <v/>
      </c>
      <c r="J159" s="30" t="str">
        <f t="shared" si="110"/>
        <v/>
      </c>
      <c r="K159" s="30"/>
      <c r="L159" s="30"/>
      <c r="M159" s="30"/>
      <c r="N159" s="30"/>
      <c r="P159" s="98">
        <v>42835</v>
      </c>
      <c r="Q159" s="97">
        <f t="shared" si="112"/>
        <v>45.5</v>
      </c>
      <c r="R159" s="30">
        <f t="shared" si="113"/>
        <v>64649.8147044</v>
      </c>
      <c r="T159" s="95">
        <v>42835</v>
      </c>
      <c r="U159" s="97">
        <f t="shared" si="114"/>
        <v>45.372</v>
      </c>
      <c r="V159" s="30">
        <f t="shared" si="115"/>
        <v>64801.863935279995</v>
      </c>
      <c r="X159" s="95">
        <v>42839</v>
      </c>
      <c r="Y159" s="97">
        <f t="shared" si="116"/>
        <v>45.957499999999996</v>
      </c>
      <c r="Z159" s="30">
        <f t="shared" si="117"/>
        <v>63931.890554124999</v>
      </c>
      <c r="AC159" s="98">
        <v>42835</v>
      </c>
      <c r="AD159" s="34">
        <f t="shared" si="140"/>
        <v>2.1324354657688005E-2</v>
      </c>
      <c r="AE159" s="34">
        <f t="shared" si="141"/>
        <v>2.1100172040086428E-2</v>
      </c>
      <c r="AF159" s="34">
        <f t="shared" si="142"/>
        <v>-8.6129123216881487E-3</v>
      </c>
      <c r="AG159" s="34">
        <f t="shared" si="143"/>
        <v>-8.6502178114150532E-3</v>
      </c>
      <c r="AK159" s="95">
        <v>42835</v>
      </c>
      <c r="AL159" s="34">
        <f t="shared" si="148"/>
        <v>3.6458333333333481E-2</v>
      </c>
      <c r="AM159" s="34">
        <f t="shared" si="149"/>
        <v>3.5809452696710993E-2</v>
      </c>
      <c r="AN159" s="34">
        <f t="shared" si="150"/>
        <v>-4.9778640363710158E-3</v>
      </c>
      <c r="AO159" s="34">
        <f t="shared" si="151"/>
        <v>-4.9902948713824377E-3</v>
      </c>
      <c r="AS159" s="95">
        <v>42839</v>
      </c>
      <c r="AT159" s="34">
        <f t="shared" si="144"/>
        <v>1.7163914833340677E-2</v>
      </c>
      <c r="AU159" s="34">
        <f t="shared" si="145"/>
        <v>1.7018278939859129E-2</v>
      </c>
      <c r="AV159" s="34">
        <f t="shared" si="146"/>
        <v>-1.5132368334265456E-2</v>
      </c>
      <c r="AW159" s="34">
        <f t="shared" si="147"/>
        <v>-1.5248030936100762E-2</v>
      </c>
      <c r="BE159" s="34"/>
      <c r="BJ159" s="34"/>
    </row>
    <row r="160" spans="3:66" s="24" customFormat="1" ht="12.75" x14ac:dyDescent="0.2">
      <c r="C160" s="95">
        <v>42627</v>
      </c>
      <c r="D160" s="96">
        <v>31.203364926631799</v>
      </c>
      <c r="E160" s="30">
        <v>57059.461061100003</v>
      </c>
      <c r="G160" s="41">
        <f t="shared" si="111"/>
        <v>2</v>
      </c>
      <c r="H160" s="95">
        <v>41918</v>
      </c>
      <c r="I160" s="97">
        <f t="shared" si="109"/>
        <v>31.136235719971001</v>
      </c>
      <c r="J160" s="30">
        <f t="shared" si="110"/>
        <v>57115.9</v>
      </c>
      <c r="K160" s="97">
        <f t="shared" ref="K160:L160" si="153">AVERAGE(I154:I157,I160)</f>
        <v>31.002766251433663</v>
      </c>
      <c r="L160" s="30">
        <f t="shared" si="153"/>
        <v>54429.686000000009</v>
      </c>
      <c r="M160" s="30"/>
      <c r="N160" s="30"/>
      <c r="P160" s="98">
        <v>42842</v>
      </c>
      <c r="Q160" s="97">
        <f t="shared" si="112"/>
        <v>46.05</v>
      </c>
      <c r="R160" s="30">
        <f t="shared" si="113"/>
        <v>64334.9289594</v>
      </c>
      <c r="T160" s="95">
        <v>42842</v>
      </c>
      <c r="U160" s="97">
        <f t="shared" si="114"/>
        <v>46.094999999999999</v>
      </c>
      <c r="V160" s="30">
        <f t="shared" si="115"/>
        <v>63853.16911787499</v>
      </c>
      <c r="X160" s="95">
        <v>42846</v>
      </c>
      <c r="Y160" s="97">
        <f t="shared" si="116"/>
        <v>44.075000000000003</v>
      </c>
      <c r="Z160" s="30">
        <f t="shared" si="117"/>
        <v>63915.340206699999</v>
      </c>
      <c r="AC160" s="98">
        <v>42842</v>
      </c>
      <c r="AD160" s="34">
        <f t="shared" si="140"/>
        <v>1.2087912087912045E-2</v>
      </c>
      <c r="AE160" s="34">
        <f t="shared" si="141"/>
        <v>1.2015436744411077E-2</v>
      </c>
      <c r="AF160" s="34">
        <f t="shared" si="142"/>
        <v>-4.8706364656999623E-3</v>
      </c>
      <c r="AG160" s="34">
        <f t="shared" si="143"/>
        <v>-4.8825366722685878E-3</v>
      </c>
      <c r="AK160" s="95">
        <v>42842</v>
      </c>
      <c r="AL160" s="34">
        <f t="shared" si="148"/>
        <v>1.5934937847130293E-2</v>
      </c>
      <c r="AM160" s="34">
        <f t="shared" si="149"/>
        <v>1.5809309553761461E-2</v>
      </c>
      <c r="AN160" s="34">
        <f t="shared" si="150"/>
        <v>-1.4639931011128038E-2</v>
      </c>
      <c r="AO160" s="34">
        <f t="shared" si="151"/>
        <v>-1.474815233503558E-2</v>
      </c>
      <c r="AS160" s="95">
        <v>42846</v>
      </c>
      <c r="AT160" s="34">
        <f t="shared" si="144"/>
        <v>-4.0961758146113136E-2</v>
      </c>
      <c r="AU160" s="34">
        <f t="shared" si="145"/>
        <v>-4.1824328090955661E-2</v>
      </c>
      <c r="AV160" s="34">
        <f t="shared" si="146"/>
        <v>-2.5887467555785193E-4</v>
      </c>
      <c r="AW160" s="34">
        <f t="shared" si="147"/>
        <v>-2.5890818939072106E-4</v>
      </c>
      <c r="BE160" s="34"/>
      <c r="BJ160" s="34"/>
    </row>
    <row r="161" spans="3:66" s="24" customFormat="1" ht="12.75" x14ac:dyDescent="0.2">
      <c r="C161" s="95">
        <v>42626</v>
      </c>
      <c r="D161" s="96">
        <v>30.477477154053702</v>
      </c>
      <c r="E161" s="30">
        <v>56820.774320899996</v>
      </c>
      <c r="G161" s="41">
        <f t="shared" si="111"/>
        <v>3</v>
      </c>
      <c r="H161" s="95">
        <v>41919</v>
      </c>
      <c r="I161" s="97">
        <f t="shared" si="109"/>
        <v>32.231880610948799</v>
      </c>
      <c r="J161" s="30">
        <f t="shared" si="110"/>
        <v>57436.33</v>
      </c>
      <c r="K161" s="30"/>
      <c r="L161" s="30"/>
      <c r="M161" s="30"/>
      <c r="N161" s="30"/>
      <c r="P161" s="98">
        <v>42849</v>
      </c>
      <c r="Q161" s="97">
        <f>IFERROR(VLOOKUP(P161,$H$6:$J$1128,2,FALSE),"")</f>
        <v>36.18</v>
      </c>
      <c r="R161" s="30">
        <f t="shared" si="113"/>
        <v>64389.014958</v>
      </c>
      <c r="T161" s="95">
        <v>42849</v>
      </c>
      <c r="U161" s="97">
        <f t="shared" si="114"/>
        <v>41.607500000000002</v>
      </c>
      <c r="V161" s="30">
        <f t="shared" si="115"/>
        <v>63928.861706349999</v>
      </c>
      <c r="X161" s="95">
        <v>42853</v>
      </c>
      <c r="Y161" s="97">
        <f t="shared" si="116"/>
        <v>35.176000000000002</v>
      </c>
      <c r="Z161" s="30">
        <f t="shared" si="117"/>
        <v>64895.816484019997</v>
      </c>
      <c r="AC161" s="98">
        <v>42849</v>
      </c>
      <c r="AD161" s="34">
        <f t="shared" si="140"/>
        <v>-0.2143322475570032</v>
      </c>
      <c r="AE161" s="34">
        <f t="shared" si="141"/>
        <v>-0.24122128273416671</v>
      </c>
      <c r="AF161" s="34">
        <f t="shared" si="142"/>
        <v>8.4069415284715454E-4</v>
      </c>
      <c r="AG161" s="34">
        <f t="shared" si="143"/>
        <v>8.4034096745124213E-4</v>
      </c>
      <c r="AK161" s="95">
        <v>42849</v>
      </c>
      <c r="AL161" s="34">
        <f t="shared" si="148"/>
        <v>-9.7353292114112144E-2</v>
      </c>
      <c r="AM161" s="34">
        <f t="shared" si="149"/>
        <v>-0.10242404477181317</v>
      </c>
      <c r="AN161" s="34">
        <f t="shared" si="150"/>
        <v>1.185416315598653E-3</v>
      </c>
      <c r="AO161" s="34">
        <f t="shared" si="151"/>
        <v>1.1847142644385031E-3</v>
      </c>
      <c r="AS161" s="95">
        <v>42853</v>
      </c>
      <c r="AT161" s="34">
        <f>Y161/Y160-1</f>
        <v>-0.20190584231423714</v>
      </c>
      <c r="AU161" s="34">
        <f t="shared" si="145"/>
        <v>-0.22552869640542497</v>
      </c>
      <c r="AV161" s="34">
        <f t="shared" si="146"/>
        <v>1.5340234036917755E-2</v>
      </c>
      <c r="AW161" s="34">
        <f t="shared" si="147"/>
        <v>1.5223762272490952E-2</v>
      </c>
      <c r="BJ161" s="34"/>
    </row>
    <row r="162" spans="3:66" s="24" customFormat="1" ht="12.75" x14ac:dyDescent="0.2">
      <c r="C162" s="95">
        <v>42625</v>
      </c>
      <c r="D162" s="96">
        <v>32.341243056619</v>
      </c>
      <c r="E162" s="30">
        <v>58586.113772099998</v>
      </c>
      <c r="G162" s="41">
        <f t="shared" si="111"/>
        <v>4</v>
      </c>
      <c r="H162" s="95">
        <v>41920</v>
      </c>
      <c r="I162" s="97">
        <f t="shared" si="109"/>
        <v>32.172118162350003</v>
      </c>
      <c r="J162" s="30">
        <f t="shared" si="110"/>
        <v>57058.48</v>
      </c>
      <c r="K162" s="30"/>
      <c r="L162" s="30"/>
      <c r="M162" s="30"/>
      <c r="N162" s="30"/>
      <c r="P162" s="102">
        <v>42857</v>
      </c>
      <c r="Q162" s="97">
        <f>IFERROR(VLOOKUP(P162,$H$6:$J$1128,2,FALSE),"")</f>
        <v>37</v>
      </c>
      <c r="R162" s="30">
        <f t="shared" si="113"/>
        <v>66721.748929599999</v>
      </c>
      <c r="T162" s="95">
        <v>42856</v>
      </c>
      <c r="U162" s="97">
        <f>IFERROR(VLOOKUP(T162,$H$6:$N$1128,4,FALSE),"")</f>
        <v>34.924999999999997</v>
      </c>
      <c r="V162" s="30">
        <f t="shared" si="115"/>
        <v>65022.516865525002</v>
      </c>
      <c r="X162" s="95">
        <v>42860</v>
      </c>
      <c r="Y162" s="97" t="str">
        <f>IFERROR(VLOOKUP(X162,$H$6:$N$1128,6,FALSE),"")</f>
        <v/>
      </c>
      <c r="Z162" s="30" t="str">
        <f t="shared" si="117"/>
        <v/>
      </c>
      <c r="AC162" s="102">
        <v>42857</v>
      </c>
      <c r="AD162" s="34">
        <f>Q162/Q161-1</f>
        <v>2.2664455500276404E-2</v>
      </c>
      <c r="AE162" s="34">
        <f t="shared" si="141"/>
        <v>2.2411432677075377E-2</v>
      </c>
      <c r="AF162" s="34">
        <f>R162/R161-1</f>
        <v>3.6228756925721139E-2</v>
      </c>
      <c r="AG162" s="34">
        <f t="shared" si="143"/>
        <v>3.5587927306187629E-2</v>
      </c>
      <c r="AK162" s="95">
        <v>42856</v>
      </c>
      <c r="AL162" s="34">
        <f t="shared" si="148"/>
        <v>-0.16060806345009926</v>
      </c>
      <c r="AM162" s="34">
        <f t="shared" si="149"/>
        <v>-0.1750775343357191</v>
      </c>
      <c r="AN162" s="34">
        <f t="shared" si="150"/>
        <v>1.7107377325105366E-2</v>
      </c>
      <c r="AO162" s="34">
        <f t="shared" si="151"/>
        <v>1.6962693916890165E-2</v>
      </c>
      <c r="AS162" s="95"/>
      <c r="AT162" s="34"/>
      <c r="AU162" s="34"/>
      <c r="AV162" s="34"/>
      <c r="AW162" s="34"/>
      <c r="BJ162" s="34"/>
    </row>
    <row r="163" spans="3:66" s="24" customFormat="1" ht="12.75" x14ac:dyDescent="0.2">
      <c r="C163" s="95">
        <v>42622</v>
      </c>
      <c r="D163" s="96">
        <v>31.880206228089701</v>
      </c>
      <c r="E163" s="30">
        <v>57999.727329499998</v>
      </c>
      <c r="G163" s="41">
        <f t="shared" si="111"/>
        <v>5</v>
      </c>
      <c r="H163" s="95">
        <v>41921</v>
      </c>
      <c r="I163" s="97">
        <f t="shared" si="109"/>
        <v>32.0127516327533</v>
      </c>
      <c r="J163" s="30">
        <f t="shared" si="110"/>
        <v>57267.53</v>
      </c>
      <c r="K163" s="30"/>
      <c r="L163" s="30"/>
      <c r="M163" s="30"/>
      <c r="N163" s="30"/>
      <c r="P163" s="98"/>
      <c r="Q163" s="97" t="str">
        <f>IFERROR(VLOOKUP(P163,$H$6:$J$1128,2,FALSE),"")</f>
        <v/>
      </c>
      <c r="R163" s="30" t="str">
        <f t="shared" si="113"/>
        <v/>
      </c>
      <c r="T163" s="95"/>
      <c r="U163" s="97"/>
      <c r="V163" s="30"/>
      <c r="X163" s="95"/>
      <c r="Y163" s="97" t="str">
        <f t="shared" si="116"/>
        <v/>
      </c>
      <c r="Z163" s="30" t="str">
        <f t="shared" si="117"/>
        <v/>
      </c>
      <c r="AC163" s="98"/>
      <c r="AD163" s="34"/>
      <c r="AE163" s="34"/>
      <c r="AF163" s="34"/>
      <c r="AG163" s="34"/>
      <c r="AK163" s="95"/>
      <c r="AL163" s="34"/>
      <c r="AM163" s="34"/>
      <c r="AN163" s="34"/>
      <c r="AO163" s="34"/>
      <c r="AS163" s="95"/>
      <c r="AT163" s="34"/>
      <c r="AU163" s="34"/>
      <c r="AV163" s="34"/>
      <c r="AW163" s="34"/>
    </row>
    <row r="164" spans="3:66" s="24" customFormat="1" ht="12.75" x14ac:dyDescent="0.2">
      <c r="C164" s="95">
        <v>42621</v>
      </c>
      <c r="D164" s="96">
        <v>32.9592285927327</v>
      </c>
      <c r="E164" s="30">
        <v>60231.654899399997</v>
      </c>
      <c r="G164" s="41">
        <f t="shared" si="111"/>
        <v>6</v>
      </c>
      <c r="H164" s="95">
        <v>41922</v>
      </c>
      <c r="I164" s="97">
        <f t="shared" si="109"/>
        <v>32.122316121851</v>
      </c>
      <c r="J164" s="30">
        <f t="shared" si="110"/>
        <v>55311.59</v>
      </c>
      <c r="K164" s="30"/>
      <c r="L164" s="30"/>
      <c r="M164" s="97">
        <f t="shared" ref="M164:N164" si="154">AVERAGE(I160:I164)</f>
        <v>31.935060449574827</v>
      </c>
      <c r="N164" s="30">
        <f t="shared" si="154"/>
        <v>56837.966</v>
      </c>
      <c r="P164" s="98"/>
      <c r="Q164" s="97" t="str">
        <f t="shared" si="112"/>
        <v/>
      </c>
      <c r="R164" s="30" t="str">
        <f t="shared" si="113"/>
        <v/>
      </c>
      <c r="T164" s="95"/>
      <c r="U164" s="97"/>
      <c r="V164" s="30"/>
      <c r="X164" s="95"/>
      <c r="Y164" s="97" t="str">
        <f t="shared" si="116"/>
        <v/>
      </c>
      <c r="Z164" s="30" t="str">
        <f t="shared" si="117"/>
        <v/>
      </c>
      <c r="AC164" s="98"/>
      <c r="AD164" s="34"/>
      <c r="AE164" s="34"/>
      <c r="AF164" s="34"/>
      <c r="AG164" s="34"/>
      <c r="AK164" s="95"/>
      <c r="AL164" s="34"/>
      <c r="AM164" s="34"/>
      <c r="AN164" s="34"/>
      <c r="AO164" s="34"/>
      <c r="AS164" s="95"/>
      <c r="AT164" s="34"/>
      <c r="AU164" s="34"/>
      <c r="AV164" s="34"/>
      <c r="AW164" s="34"/>
    </row>
    <row r="165" spans="3:66" s="24" customFormat="1" x14ac:dyDescent="0.25">
      <c r="C165" s="95">
        <v>42619</v>
      </c>
      <c r="D165" s="96">
        <v>32.664949766011901</v>
      </c>
      <c r="E165" s="30">
        <v>60129.437637199997</v>
      </c>
      <c r="G165" s="41">
        <f t="shared" si="111"/>
        <v>7</v>
      </c>
      <c r="H165" s="95">
        <v>41923</v>
      </c>
      <c r="I165" s="97" t="str">
        <f t="shared" si="109"/>
        <v/>
      </c>
      <c r="J165" s="30" t="str">
        <f t="shared" si="110"/>
        <v/>
      </c>
      <c r="K165" s="30"/>
      <c r="L165" s="30"/>
      <c r="M165" s="30"/>
      <c r="N165" s="30"/>
      <c r="P165" s="98"/>
      <c r="Q165" s="97" t="str">
        <f t="shared" si="112"/>
        <v/>
      </c>
      <c r="R165" s="30" t="str">
        <f t="shared" si="113"/>
        <v/>
      </c>
      <c r="T165" s="95"/>
      <c r="U165" s="97"/>
      <c r="V165" s="97"/>
      <c r="X165" s="95"/>
      <c r="Y165" s="97" t="str">
        <f t="shared" si="116"/>
        <v/>
      </c>
      <c r="Z165" s="30" t="str">
        <f t="shared" si="117"/>
        <v/>
      </c>
      <c r="AC165" s="98"/>
      <c r="AD165" s="34"/>
      <c r="AE165" s="34"/>
      <c r="AF165" s="34"/>
      <c r="AG165" s="34"/>
      <c r="AK165" s="95"/>
      <c r="AL165" s="34"/>
      <c r="AM165" s="34"/>
      <c r="AN165" s="34"/>
      <c r="AO165" s="34"/>
      <c r="AS165" s="95"/>
      <c r="AT165" s="34"/>
      <c r="AU165" s="34"/>
      <c r="AV165" s="34"/>
      <c r="AW165" s="34"/>
      <c r="BL165"/>
      <c r="BM165"/>
      <c r="BN165"/>
    </row>
    <row r="166" spans="3:66" s="24" customFormat="1" x14ac:dyDescent="0.25">
      <c r="C166" s="95">
        <v>42618</v>
      </c>
      <c r="D166" s="96">
        <v>32.537428941099499</v>
      </c>
      <c r="E166" s="30">
        <v>59566.344823599997</v>
      </c>
      <c r="G166" s="41">
        <f t="shared" si="111"/>
        <v>1</v>
      </c>
      <c r="H166" s="95">
        <v>41924</v>
      </c>
      <c r="I166" s="97" t="str">
        <f t="shared" si="109"/>
        <v/>
      </c>
      <c r="J166" s="30" t="str">
        <f t="shared" si="110"/>
        <v/>
      </c>
      <c r="K166" s="30"/>
      <c r="L166" s="30"/>
      <c r="M166" s="30"/>
      <c r="N166" s="30"/>
      <c r="P166" s="98"/>
      <c r="Q166" s="97" t="str">
        <f t="shared" si="112"/>
        <v/>
      </c>
      <c r="R166" s="30" t="str">
        <f t="shared" si="113"/>
        <v/>
      </c>
      <c r="T166" s="95"/>
      <c r="U166" s="97"/>
      <c r="V166" s="97"/>
      <c r="AC166" s="98"/>
      <c r="AD166" s="34"/>
      <c r="AE166" s="34"/>
      <c r="AF166" s="34"/>
      <c r="AG166" s="34"/>
      <c r="AK166" s="95"/>
      <c r="AL166" s="34"/>
      <c r="AM166" s="34"/>
      <c r="AN166" s="34"/>
      <c r="AO166" s="34"/>
      <c r="AU166" s="34"/>
      <c r="AW166" s="34"/>
      <c r="BB166"/>
      <c r="BC166"/>
      <c r="BD166"/>
      <c r="BL166"/>
      <c r="BM166"/>
      <c r="BN166"/>
    </row>
    <row r="167" spans="3:66" s="24" customFormat="1" x14ac:dyDescent="0.25">
      <c r="C167" s="95">
        <v>42615</v>
      </c>
      <c r="D167" s="96">
        <v>32.370670939291102</v>
      </c>
      <c r="E167" s="30">
        <v>59616.3968456</v>
      </c>
      <c r="G167" s="41">
        <f t="shared" si="111"/>
        <v>2</v>
      </c>
      <c r="H167" s="95">
        <v>41925</v>
      </c>
      <c r="I167" s="97">
        <f t="shared" si="109"/>
        <v>32.1322765299509</v>
      </c>
      <c r="J167" s="30">
        <f t="shared" si="110"/>
        <v>57956.53</v>
      </c>
      <c r="K167" s="97">
        <f t="shared" ref="K167:L167" si="155">AVERAGE(I161:I164,I167)</f>
        <v>32.134268611570803</v>
      </c>
      <c r="L167" s="30">
        <f t="shared" si="155"/>
        <v>57006.09199999999</v>
      </c>
      <c r="M167" s="30"/>
      <c r="N167" s="30"/>
      <c r="P167" s="41"/>
      <c r="AC167" s="41"/>
      <c r="BB167"/>
      <c r="BC167"/>
      <c r="BD167"/>
      <c r="BG167"/>
      <c r="BH167"/>
      <c r="BI167"/>
      <c r="BL167"/>
      <c r="BM167"/>
      <c r="BN167"/>
    </row>
    <row r="168" spans="3:66" s="24" customFormat="1" x14ac:dyDescent="0.25">
      <c r="C168" s="95">
        <v>42614</v>
      </c>
      <c r="D168" s="96">
        <v>32.174485054810503</v>
      </c>
      <c r="E168" s="30">
        <v>58236.2688977</v>
      </c>
      <c r="G168" s="41">
        <f t="shared" si="111"/>
        <v>3</v>
      </c>
      <c r="H168" s="95">
        <v>41926</v>
      </c>
      <c r="I168" s="97">
        <f t="shared" si="109"/>
        <v>33.148238156130297</v>
      </c>
      <c r="J168" s="30">
        <f t="shared" si="110"/>
        <v>58015.46</v>
      </c>
      <c r="K168" s="30"/>
      <c r="L168" s="30"/>
      <c r="M168" s="30"/>
      <c r="N168" s="30"/>
      <c r="P168" s="41"/>
      <c r="AC168" s="41"/>
      <c r="BB168"/>
      <c r="BC168"/>
      <c r="BD168"/>
      <c r="BG168"/>
      <c r="BH168"/>
      <c r="BI168"/>
      <c r="BL168"/>
      <c r="BM168"/>
      <c r="BN168"/>
    </row>
    <row r="169" spans="3:66" s="24" customFormat="1" x14ac:dyDescent="0.25">
      <c r="C169" s="95">
        <v>42613</v>
      </c>
      <c r="D169" s="96">
        <v>32.370670939291102</v>
      </c>
      <c r="E169" s="30">
        <v>57901.107676300002</v>
      </c>
      <c r="G169" s="41">
        <f t="shared" si="111"/>
        <v>4</v>
      </c>
      <c r="H169" s="95">
        <v>41927</v>
      </c>
      <c r="I169" s="97">
        <f t="shared" si="109"/>
        <v>31.972910000354101</v>
      </c>
      <c r="J169" s="30">
        <f t="shared" si="110"/>
        <v>56135.27</v>
      </c>
      <c r="K169" s="30"/>
      <c r="L169" s="30"/>
      <c r="M169" s="30"/>
      <c r="N169" s="30"/>
      <c r="P169" s="41"/>
      <c r="AC169" s="41"/>
      <c r="BB169"/>
      <c r="BC169"/>
      <c r="BD169"/>
      <c r="BG169"/>
      <c r="BH169"/>
      <c r="BI169"/>
      <c r="BL169"/>
      <c r="BM169"/>
      <c r="BN169"/>
    </row>
    <row r="170" spans="3:66" s="24" customFormat="1" x14ac:dyDescent="0.25">
      <c r="C170" s="95">
        <v>42612</v>
      </c>
      <c r="D170" s="96">
        <v>31.831159756969601</v>
      </c>
      <c r="E170" s="30">
        <v>58575.422744900003</v>
      </c>
      <c r="G170" s="41">
        <f t="shared" si="111"/>
        <v>5</v>
      </c>
      <c r="H170" s="95">
        <v>41928</v>
      </c>
      <c r="I170" s="97">
        <f t="shared" si="109"/>
        <v>32.371326324346001</v>
      </c>
      <c r="J170" s="30">
        <f t="shared" si="110"/>
        <v>54298.33</v>
      </c>
      <c r="K170" s="30"/>
      <c r="L170" s="30"/>
      <c r="M170" s="30"/>
      <c r="N170" s="30"/>
      <c r="P170" s="41"/>
      <c r="AC170" s="41"/>
      <c r="BB170"/>
      <c r="BC170"/>
      <c r="BD170"/>
      <c r="BG170"/>
      <c r="BH170"/>
      <c r="BI170"/>
      <c r="BL170"/>
      <c r="BM170"/>
      <c r="BN170"/>
    </row>
    <row r="171" spans="3:66" s="24" customFormat="1" x14ac:dyDescent="0.25">
      <c r="C171" s="95">
        <v>42611</v>
      </c>
      <c r="D171" s="96">
        <v>31.703638932057199</v>
      </c>
      <c r="E171" s="30">
        <v>58610.391571799999</v>
      </c>
      <c r="G171" s="41">
        <f t="shared" si="111"/>
        <v>6</v>
      </c>
      <c r="H171" s="95">
        <v>41929</v>
      </c>
      <c r="I171" s="97">
        <f t="shared" si="109"/>
        <v>31.8235038788571</v>
      </c>
      <c r="J171" s="30">
        <f t="shared" si="110"/>
        <v>55723.79</v>
      </c>
      <c r="K171" s="30"/>
      <c r="L171" s="30"/>
      <c r="M171" s="97">
        <f t="shared" ref="M171:N171" si="156">AVERAGE(I167:I171)</f>
        <v>32.289650977927685</v>
      </c>
      <c r="N171" s="30">
        <f t="shared" si="156"/>
        <v>56425.875999999989</v>
      </c>
      <c r="P171" s="41"/>
      <c r="AC171" s="41"/>
      <c r="BB171"/>
      <c r="BC171"/>
      <c r="BD171"/>
      <c r="BG171"/>
      <c r="BH171"/>
      <c r="BI171"/>
      <c r="BL171"/>
      <c r="BM171"/>
      <c r="BN171"/>
    </row>
    <row r="172" spans="3:66" x14ac:dyDescent="0.25">
      <c r="C172" s="95">
        <v>42608</v>
      </c>
      <c r="D172" s="96">
        <v>30.6540444500862</v>
      </c>
      <c r="E172" s="30">
        <v>57716.248355299998</v>
      </c>
      <c r="G172" s="41">
        <f t="shared" si="111"/>
        <v>7</v>
      </c>
      <c r="H172" s="95">
        <v>41930</v>
      </c>
      <c r="I172" s="8" t="str">
        <f t="shared" si="109"/>
        <v/>
      </c>
      <c r="J172" s="86" t="str">
        <f t="shared" si="110"/>
        <v/>
      </c>
      <c r="K172" s="86"/>
      <c r="L172" s="86"/>
      <c r="M172" s="86"/>
      <c r="N172" s="86"/>
    </row>
    <row r="173" spans="3:66" x14ac:dyDescent="0.25">
      <c r="C173" s="95">
        <v>42607</v>
      </c>
      <c r="D173" s="96">
        <v>30.948323276807098</v>
      </c>
      <c r="E173" s="30">
        <v>57722.1358826</v>
      </c>
      <c r="G173" s="41">
        <f t="shared" si="111"/>
        <v>1</v>
      </c>
      <c r="H173" s="95">
        <v>41931</v>
      </c>
      <c r="I173" s="97" t="str">
        <f t="shared" si="109"/>
        <v/>
      </c>
      <c r="J173" s="30" t="str">
        <f t="shared" si="110"/>
        <v/>
      </c>
      <c r="K173" s="30"/>
      <c r="L173" s="30"/>
      <c r="M173" s="30"/>
      <c r="N173" s="30"/>
      <c r="O173" s="24"/>
    </row>
    <row r="174" spans="3:66" x14ac:dyDescent="0.25">
      <c r="C174" s="95">
        <v>42606</v>
      </c>
      <c r="D174" s="96">
        <v>30.997369747927198</v>
      </c>
      <c r="E174" s="30">
        <v>57717.881430399997</v>
      </c>
      <c r="G174" s="41">
        <f t="shared" si="111"/>
        <v>2</v>
      </c>
      <c r="H174" s="95">
        <v>41932</v>
      </c>
      <c r="I174" s="97">
        <f t="shared" si="109"/>
        <v>32.650217751140403</v>
      </c>
      <c r="J174" s="30">
        <f t="shared" si="110"/>
        <v>54302.57</v>
      </c>
      <c r="K174" s="97">
        <f t="shared" ref="K174:L174" si="157">AVERAGE(I168:I171,I174)</f>
        <v>32.393239222165583</v>
      </c>
      <c r="L174" s="30">
        <f t="shared" si="157"/>
        <v>55695.083999999995</v>
      </c>
      <c r="M174" s="30"/>
      <c r="N174" s="30"/>
      <c r="O174" s="24"/>
    </row>
    <row r="175" spans="3:66" x14ac:dyDescent="0.25">
      <c r="C175" s="95">
        <v>42605</v>
      </c>
      <c r="D175" s="96">
        <v>31.144509161287601</v>
      </c>
      <c r="E175" s="30">
        <v>58020.033599199996</v>
      </c>
      <c r="G175" s="41">
        <f t="shared" si="111"/>
        <v>3</v>
      </c>
      <c r="H175" s="95">
        <v>41933</v>
      </c>
      <c r="I175" s="97">
        <f t="shared" si="109"/>
        <v>32.201999386649398</v>
      </c>
      <c r="J175" s="30">
        <f t="shared" si="110"/>
        <v>52432.43</v>
      </c>
      <c r="K175" s="30"/>
      <c r="L175" s="30"/>
      <c r="M175" s="30"/>
      <c r="N175" s="30"/>
      <c r="O175" s="24"/>
    </row>
    <row r="176" spans="3:66" x14ac:dyDescent="0.25">
      <c r="C176" s="95">
        <v>42604</v>
      </c>
      <c r="D176" s="96">
        <v>30.914266192004799</v>
      </c>
      <c r="E176" s="30">
        <v>57781.242813199999</v>
      </c>
      <c r="G176" s="41">
        <f t="shared" si="111"/>
        <v>4</v>
      </c>
      <c r="H176" s="95">
        <v>41934</v>
      </c>
      <c r="I176" s="97">
        <f t="shared" si="109"/>
        <v>30.180036542390301</v>
      </c>
      <c r="J176" s="30">
        <f t="shared" si="110"/>
        <v>52411.03</v>
      </c>
      <c r="K176" s="30"/>
      <c r="L176" s="30"/>
      <c r="M176" s="30"/>
      <c r="N176" s="30"/>
      <c r="O176" s="24"/>
    </row>
    <row r="177" spans="3:15" x14ac:dyDescent="0.25">
      <c r="C177" s="95">
        <v>42601</v>
      </c>
      <c r="D177" s="96">
        <v>31.975909233885201</v>
      </c>
      <c r="E177" s="30">
        <v>59098.9207265</v>
      </c>
      <c r="G177" s="41">
        <f t="shared" si="111"/>
        <v>5</v>
      </c>
      <c r="H177" s="95">
        <v>41935</v>
      </c>
      <c r="I177" s="97">
        <f t="shared" si="109"/>
        <v>30.189996950490102</v>
      </c>
      <c r="J177" s="30">
        <f t="shared" si="110"/>
        <v>50713.26</v>
      </c>
      <c r="K177" s="30"/>
      <c r="L177" s="30"/>
      <c r="M177" s="30"/>
      <c r="N177" s="30"/>
      <c r="O177" s="24"/>
    </row>
    <row r="178" spans="3:15" x14ac:dyDescent="0.25">
      <c r="C178" s="95">
        <v>42600</v>
      </c>
      <c r="D178" s="96">
        <v>31.654494367994801</v>
      </c>
      <c r="E178" s="30">
        <v>59166.015210700003</v>
      </c>
      <c r="G178" s="41">
        <f t="shared" si="111"/>
        <v>6</v>
      </c>
      <c r="H178" s="95">
        <v>41936</v>
      </c>
      <c r="I178" s="97">
        <f t="shared" si="109"/>
        <v>29.114272875711801</v>
      </c>
      <c r="J178" s="30">
        <f t="shared" si="110"/>
        <v>51940.73</v>
      </c>
      <c r="K178" s="30"/>
      <c r="L178" s="30"/>
      <c r="M178" s="97">
        <f t="shared" ref="M178:N178" si="158">AVERAGE(I174:I178)</f>
        <v>30.867304701276403</v>
      </c>
      <c r="N178" s="30">
        <f t="shared" si="158"/>
        <v>52360.004000000001</v>
      </c>
      <c r="O178" s="24"/>
    </row>
    <row r="179" spans="3:15" x14ac:dyDescent="0.25">
      <c r="C179" s="95">
        <v>42599</v>
      </c>
      <c r="D179" s="96">
        <v>31.245420902316098</v>
      </c>
      <c r="E179" s="30">
        <v>59323.829988999998</v>
      </c>
      <c r="G179" s="41">
        <f t="shared" si="111"/>
        <v>7</v>
      </c>
      <c r="H179" s="95">
        <v>41937</v>
      </c>
      <c r="I179" s="97" t="str">
        <f t="shared" si="109"/>
        <v/>
      </c>
      <c r="J179" s="30" t="str">
        <f t="shared" si="110"/>
        <v/>
      </c>
      <c r="K179" s="30"/>
      <c r="L179" s="30"/>
      <c r="M179" s="30"/>
      <c r="N179" s="30"/>
      <c r="O179" s="24"/>
    </row>
    <row r="180" spans="3:15" x14ac:dyDescent="0.25">
      <c r="C180" s="95">
        <v>42598</v>
      </c>
      <c r="D180" s="96">
        <v>30.8753068143211</v>
      </c>
      <c r="E180" s="30">
        <v>58855.432212200001</v>
      </c>
      <c r="G180" s="41">
        <f t="shared" si="111"/>
        <v>1</v>
      </c>
      <c r="H180" s="95">
        <v>41938</v>
      </c>
      <c r="I180" s="97" t="str">
        <f t="shared" si="109"/>
        <v/>
      </c>
      <c r="J180" s="30" t="str">
        <f t="shared" si="110"/>
        <v/>
      </c>
      <c r="K180" s="30"/>
      <c r="L180" s="30"/>
      <c r="M180" s="30"/>
      <c r="N180" s="30"/>
      <c r="O180" s="24"/>
    </row>
    <row r="181" spans="3:15" x14ac:dyDescent="0.25">
      <c r="C181" s="95">
        <v>42597</v>
      </c>
      <c r="D181" s="96">
        <v>31.264900591158</v>
      </c>
      <c r="E181" s="30">
        <v>59145.976948700001</v>
      </c>
      <c r="G181" s="41">
        <f t="shared" si="111"/>
        <v>2</v>
      </c>
      <c r="H181" s="95">
        <v>41939</v>
      </c>
      <c r="I181" s="97">
        <f t="shared" si="109"/>
        <v>27.879182271336798</v>
      </c>
      <c r="J181" s="30">
        <f t="shared" si="110"/>
        <v>50503.66</v>
      </c>
      <c r="K181" s="97">
        <f t="shared" ref="K181:L181" si="159">AVERAGE(I175:I178,I181)</f>
        <v>29.913097605315681</v>
      </c>
      <c r="L181" s="30">
        <f t="shared" si="159"/>
        <v>51600.222000000002</v>
      </c>
      <c r="M181" s="30"/>
      <c r="N181" s="30"/>
      <c r="O181" s="24"/>
    </row>
    <row r="182" spans="3:15" x14ac:dyDescent="0.25">
      <c r="C182" s="95">
        <v>42594</v>
      </c>
      <c r="D182" s="96">
        <v>31.557095923785599</v>
      </c>
      <c r="E182" s="30">
        <v>58298.407574199999</v>
      </c>
      <c r="G182" s="41">
        <f t="shared" si="111"/>
        <v>3</v>
      </c>
      <c r="H182" s="95">
        <v>41940</v>
      </c>
      <c r="I182" s="97">
        <f t="shared" si="109"/>
        <v>27.5504888040434</v>
      </c>
      <c r="J182" s="30">
        <f t="shared" si="110"/>
        <v>52330.03</v>
      </c>
      <c r="K182" s="30"/>
      <c r="L182" s="30"/>
      <c r="M182" s="30"/>
      <c r="N182" s="30"/>
      <c r="O182" s="24"/>
    </row>
    <row r="183" spans="3:15" x14ac:dyDescent="0.25">
      <c r="C183" s="95">
        <v>42593</v>
      </c>
      <c r="D183" s="96">
        <v>32.433681921668502</v>
      </c>
      <c r="E183" s="30">
        <v>58299.5716464</v>
      </c>
      <c r="G183" s="41">
        <f t="shared" si="111"/>
        <v>4</v>
      </c>
      <c r="H183" s="95">
        <v>41941</v>
      </c>
      <c r="I183" s="97">
        <f t="shared" si="109"/>
        <v>27.530567987843799</v>
      </c>
      <c r="J183" s="30">
        <f t="shared" si="110"/>
        <v>51049.32</v>
      </c>
      <c r="K183" s="30"/>
      <c r="L183" s="30"/>
      <c r="M183" s="30"/>
      <c r="N183" s="30"/>
      <c r="O183" s="24"/>
    </row>
    <row r="184" spans="3:15" x14ac:dyDescent="0.25">
      <c r="C184" s="95">
        <v>42592</v>
      </c>
      <c r="D184" s="96">
        <v>30.9434857252675</v>
      </c>
      <c r="E184" s="30">
        <v>56919.778489099997</v>
      </c>
      <c r="G184" s="41">
        <f t="shared" si="111"/>
        <v>5</v>
      </c>
      <c r="H184" s="95">
        <v>41942</v>
      </c>
      <c r="I184" s="97">
        <f t="shared" si="109"/>
        <v>28.168034106230898</v>
      </c>
      <c r="J184" s="30">
        <f t="shared" si="110"/>
        <v>52336.83</v>
      </c>
      <c r="K184" s="30"/>
      <c r="L184" s="30"/>
      <c r="M184" s="30"/>
      <c r="N184" s="30"/>
      <c r="O184" s="24"/>
    </row>
    <row r="185" spans="3:15" x14ac:dyDescent="0.25">
      <c r="C185" s="95">
        <v>42591</v>
      </c>
      <c r="D185" s="96">
        <v>32.034348300410699</v>
      </c>
      <c r="E185" s="30">
        <v>57689.415757299997</v>
      </c>
      <c r="G185" s="41">
        <f t="shared" si="111"/>
        <v>6</v>
      </c>
      <c r="H185" s="95">
        <v>41943</v>
      </c>
      <c r="I185" s="97">
        <f t="shared" si="109"/>
        <v>28.108271657632098</v>
      </c>
      <c r="J185" s="30">
        <f t="shared" si="110"/>
        <v>54628.6</v>
      </c>
      <c r="K185" s="30"/>
      <c r="L185" s="30"/>
      <c r="M185" s="97">
        <f t="shared" ref="M185:N185" si="160">AVERAGE(I181:I185)</f>
        <v>27.847308965417398</v>
      </c>
      <c r="N185" s="30">
        <f t="shared" si="160"/>
        <v>52169.688000000009</v>
      </c>
      <c r="O185" s="24"/>
    </row>
    <row r="186" spans="3:15" x14ac:dyDescent="0.25">
      <c r="C186" s="95">
        <v>42590</v>
      </c>
      <c r="D186" s="96">
        <v>31.781112345466799</v>
      </c>
      <c r="E186" s="30">
        <v>57635.427529599998</v>
      </c>
      <c r="G186" s="41">
        <f t="shared" si="111"/>
        <v>7</v>
      </c>
      <c r="H186" s="95">
        <v>41944</v>
      </c>
      <c r="I186" s="97" t="str">
        <f t="shared" si="109"/>
        <v/>
      </c>
      <c r="J186" s="30" t="str">
        <f t="shared" si="110"/>
        <v/>
      </c>
      <c r="K186" s="30"/>
      <c r="L186" s="30"/>
      <c r="M186" s="30"/>
      <c r="N186" s="30"/>
      <c r="O186" s="24"/>
    </row>
    <row r="187" spans="3:15" x14ac:dyDescent="0.25">
      <c r="C187" s="95">
        <v>42587</v>
      </c>
      <c r="D187" s="96">
        <v>31.810331878729599</v>
      </c>
      <c r="E187" s="30">
        <v>57661.140344599997</v>
      </c>
      <c r="G187" s="41">
        <f t="shared" si="111"/>
        <v>1</v>
      </c>
      <c r="H187" s="95">
        <v>41945</v>
      </c>
      <c r="I187" s="97" t="str">
        <f t="shared" si="109"/>
        <v/>
      </c>
      <c r="J187" s="30" t="str">
        <f t="shared" si="110"/>
        <v/>
      </c>
      <c r="K187" s="30"/>
      <c r="L187" s="30"/>
      <c r="M187" s="30"/>
      <c r="N187" s="30"/>
      <c r="O187" s="24"/>
    </row>
    <row r="188" spans="3:15" x14ac:dyDescent="0.25">
      <c r="C188" s="95">
        <v>42586</v>
      </c>
      <c r="D188" s="96">
        <v>31.703193590099399</v>
      </c>
      <c r="E188" s="30">
        <v>57593.895211800002</v>
      </c>
      <c r="G188" s="41">
        <f t="shared" si="111"/>
        <v>2</v>
      </c>
      <c r="H188" s="95">
        <v>41946</v>
      </c>
      <c r="I188" s="97">
        <f t="shared" si="109"/>
        <v>26.8931018694567</v>
      </c>
      <c r="J188" s="30">
        <f t="shared" si="110"/>
        <v>53947.21</v>
      </c>
      <c r="K188" s="97">
        <f t="shared" ref="K188:L188" si="161">AVERAGE(I182:I185,I188)</f>
        <v>27.650092885041381</v>
      </c>
      <c r="L188" s="30">
        <f t="shared" si="161"/>
        <v>52858.398000000001</v>
      </c>
      <c r="M188" s="30"/>
      <c r="N188" s="30"/>
      <c r="O188" s="24"/>
    </row>
    <row r="189" spans="3:15" x14ac:dyDescent="0.25">
      <c r="C189" s="95">
        <v>42585</v>
      </c>
      <c r="D189" s="96">
        <v>31.5473560793647</v>
      </c>
      <c r="E189" s="30">
        <v>57076.913488899998</v>
      </c>
      <c r="G189" s="41">
        <f t="shared" si="111"/>
        <v>3</v>
      </c>
      <c r="H189" s="95">
        <v>41947</v>
      </c>
      <c r="I189" s="97">
        <f t="shared" si="109"/>
        <v>25.9966651404748</v>
      </c>
      <c r="J189" s="30">
        <f t="shared" si="110"/>
        <v>54383.59</v>
      </c>
      <c r="K189" s="30"/>
      <c r="L189" s="30"/>
      <c r="M189" s="30"/>
      <c r="N189" s="30"/>
      <c r="O189" s="24"/>
    </row>
    <row r="190" spans="3:15" x14ac:dyDescent="0.25">
      <c r="C190" s="95">
        <v>42584</v>
      </c>
      <c r="D190" s="96">
        <v>32.024608455989799</v>
      </c>
      <c r="E190" s="30">
        <v>56162.379820599999</v>
      </c>
      <c r="G190" s="41">
        <f t="shared" si="111"/>
        <v>4</v>
      </c>
      <c r="H190" s="95">
        <v>41948</v>
      </c>
      <c r="I190" s="97">
        <f t="shared" si="109"/>
        <v>25.986704732374999</v>
      </c>
      <c r="J190" s="30">
        <f t="shared" si="110"/>
        <v>53698.42</v>
      </c>
      <c r="K190" s="30"/>
      <c r="L190" s="30"/>
      <c r="M190" s="30"/>
      <c r="N190" s="30"/>
      <c r="O190" s="24"/>
    </row>
    <row r="191" spans="3:15" x14ac:dyDescent="0.25">
      <c r="C191" s="95">
        <v>42583</v>
      </c>
      <c r="D191" s="96">
        <v>31.751892812204002</v>
      </c>
      <c r="E191" s="30">
        <v>56755.759541799998</v>
      </c>
      <c r="G191" s="41">
        <f t="shared" si="111"/>
        <v>5</v>
      </c>
      <c r="H191" s="95">
        <v>41949</v>
      </c>
      <c r="I191" s="97">
        <f t="shared" si="109"/>
        <v>25.687892489380999</v>
      </c>
      <c r="J191" s="30">
        <f t="shared" si="110"/>
        <v>52637.06</v>
      </c>
      <c r="K191" s="30"/>
      <c r="L191" s="30"/>
      <c r="M191" s="30"/>
      <c r="N191" s="30"/>
      <c r="O191" s="24"/>
    </row>
    <row r="192" spans="3:15" x14ac:dyDescent="0.25">
      <c r="C192" s="95">
        <v>42580</v>
      </c>
      <c r="D192" s="96">
        <v>32.141486589040902</v>
      </c>
      <c r="E192" s="30">
        <v>57308.209465899999</v>
      </c>
      <c r="G192" s="41">
        <f t="shared" si="111"/>
        <v>6</v>
      </c>
      <c r="H192" s="95">
        <v>41950</v>
      </c>
      <c r="I192" s="97">
        <f t="shared" si="109"/>
        <v>24.303395763508998</v>
      </c>
      <c r="J192" s="30">
        <f t="shared" si="110"/>
        <v>53222.85</v>
      </c>
      <c r="K192" s="30"/>
      <c r="L192" s="30"/>
      <c r="M192" s="97">
        <f t="shared" ref="M192:N192" si="162">AVERAGE(I188:I192)</f>
        <v>25.773551999039302</v>
      </c>
      <c r="N192" s="30">
        <f t="shared" si="162"/>
        <v>53577.825999999986</v>
      </c>
      <c r="O192" s="24"/>
    </row>
    <row r="193" spans="3:15" x14ac:dyDescent="0.25">
      <c r="C193" s="95">
        <v>42579</v>
      </c>
      <c r="D193" s="96">
        <v>32.141486589040902</v>
      </c>
      <c r="E193" s="30">
        <v>56667.117724700001</v>
      </c>
      <c r="G193" s="41">
        <f t="shared" si="111"/>
        <v>7</v>
      </c>
      <c r="H193" s="95">
        <v>41951</v>
      </c>
      <c r="I193" s="97" t="str">
        <f t="shared" si="109"/>
        <v/>
      </c>
      <c r="J193" s="30" t="str">
        <f t="shared" si="110"/>
        <v/>
      </c>
      <c r="K193" s="30"/>
      <c r="L193" s="30"/>
      <c r="M193" s="30"/>
      <c r="N193" s="30"/>
      <c r="O193" s="24"/>
    </row>
    <row r="194" spans="3:15" x14ac:dyDescent="0.25">
      <c r="C194" s="95">
        <v>42578</v>
      </c>
      <c r="D194" s="96">
        <v>32.540820210298698</v>
      </c>
      <c r="E194" s="30">
        <v>56852.842014900001</v>
      </c>
      <c r="G194" s="41">
        <f t="shared" si="111"/>
        <v>1</v>
      </c>
      <c r="H194" s="95">
        <v>41952</v>
      </c>
      <c r="I194" s="97" t="str">
        <f t="shared" si="109"/>
        <v/>
      </c>
      <c r="J194" s="30" t="str">
        <f t="shared" si="110"/>
        <v/>
      </c>
      <c r="K194" s="30"/>
      <c r="L194" s="30"/>
      <c r="M194" s="30"/>
      <c r="N194" s="30"/>
      <c r="O194" s="24"/>
    </row>
    <row r="195" spans="3:15" x14ac:dyDescent="0.25">
      <c r="C195" s="95">
        <v>42577</v>
      </c>
      <c r="D195" s="96">
        <v>32.219405344408301</v>
      </c>
      <c r="E195" s="30">
        <v>56782.750859400003</v>
      </c>
      <c r="G195" s="41">
        <f t="shared" si="111"/>
        <v>2</v>
      </c>
      <c r="H195" s="95">
        <v>41953</v>
      </c>
      <c r="I195" s="97">
        <f t="shared" si="109"/>
        <v>24.721732903700602</v>
      </c>
      <c r="J195" s="30">
        <f t="shared" si="110"/>
        <v>52725.38</v>
      </c>
      <c r="K195" s="97">
        <f t="shared" ref="K195:L195" si="163">AVERAGE(I189:I192,I195)</f>
        <v>25.339278205888082</v>
      </c>
      <c r="L195" s="30">
        <f t="shared" si="163"/>
        <v>53333.46</v>
      </c>
      <c r="M195" s="30"/>
      <c r="N195" s="30"/>
      <c r="O195" s="24"/>
    </row>
    <row r="196" spans="3:15" x14ac:dyDescent="0.25">
      <c r="C196" s="95">
        <v>42576</v>
      </c>
      <c r="D196" s="96">
        <v>32.141486589040902</v>
      </c>
      <c r="E196" s="30">
        <v>56872.726723100001</v>
      </c>
      <c r="G196" s="41">
        <f t="shared" si="111"/>
        <v>3</v>
      </c>
      <c r="H196" s="95">
        <v>41954</v>
      </c>
      <c r="I196" s="97">
        <f t="shared" si="109"/>
        <v>24.193831274411199</v>
      </c>
      <c r="J196" s="30">
        <f t="shared" si="110"/>
        <v>52474.27</v>
      </c>
      <c r="K196" s="30"/>
      <c r="L196" s="30"/>
      <c r="M196" s="30"/>
      <c r="N196" s="30"/>
      <c r="O196" s="24"/>
    </row>
    <row r="197" spans="3:15" x14ac:dyDescent="0.25">
      <c r="C197" s="95">
        <v>42573</v>
      </c>
      <c r="D197" s="96">
        <v>31.761632656625</v>
      </c>
      <c r="E197" s="30">
        <v>57002.080482099998</v>
      </c>
      <c r="G197" s="41">
        <f t="shared" si="111"/>
        <v>4</v>
      </c>
      <c r="H197" s="95">
        <v>41955</v>
      </c>
      <c r="I197" s="97">
        <f t="shared" si="109"/>
        <v>24.303395763508998</v>
      </c>
      <c r="J197" s="30">
        <f t="shared" si="110"/>
        <v>52978.89</v>
      </c>
      <c r="K197" s="30"/>
      <c r="L197" s="30"/>
      <c r="M197" s="30"/>
      <c r="N197" s="30"/>
      <c r="O197" s="24"/>
    </row>
    <row r="198" spans="3:15" x14ac:dyDescent="0.25">
      <c r="C198" s="95">
        <v>42572</v>
      </c>
      <c r="D198" s="96">
        <v>32.141486589040902</v>
      </c>
      <c r="E198" s="30">
        <v>56641.486537299999</v>
      </c>
      <c r="G198" s="41">
        <f t="shared" si="111"/>
        <v>5</v>
      </c>
      <c r="H198" s="95">
        <v>41956</v>
      </c>
      <c r="I198" s="97">
        <f t="shared" ref="I198:I261" si="164">IFERROR(VLOOKUP(H198,$C$6:$E$923,2,FALSE),"")</f>
        <v>24.9209410656965</v>
      </c>
      <c r="J198" s="30">
        <f t="shared" ref="J198:J261" si="165">IFERROR(VLOOKUP(H198,$C$6:$E$923,3,FALSE),"")</f>
        <v>51846.03</v>
      </c>
      <c r="K198" s="30"/>
      <c r="L198" s="30"/>
      <c r="M198" s="30"/>
      <c r="N198" s="30"/>
      <c r="O198" s="24"/>
    </row>
    <row r="199" spans="3:15" x14ac:dyDescent="0.25">
      <c r="C199" s="95">
        <v>42571</v>
      </c>
      <c r="D199" s="96">
        <v>31.712933434520298</v>
      </c>
      <c r="E199" s="30">
        <v>56578.047225200004</v>
      </c>
      <c r="G199" s="41">
        <f t="shared" ref="G199:G262" si="166">WEEKDAY(H199)</f>
        <v>6</v>
      </c>
      <c r="H199" s="95">
        <v>41957</v>
      </c>
      <c r="I199" s="97">
        <f t="shared" si="164"/>
        <v>23.632063699799701</v>
      </c>
      <c r="J199" s="30">
        <f t="shared" si="165"/>
        <v>51772.4</v>
      </c>
      <c r="K199" s="30"/>
      <c r="L199" s="30"/>
      <c r="M199" s="97">
        <f t="shared" ref="M199:N199" si="167">AVERAGE(I195:I199)</f>
        <v>24.354392941423399</v>
      </c>
      <c r="N199" s="30">
        <f t="shared" si="167"/>
        <v>52359.393999999993</v>
      </c>
      <c r="O199" s="24"/>
    </row>
    <row r="200" spans="3:15" x14ac:dyDescent="0.25">
      <c r="C200" s="95">
        <v>42570</v>
      </c>
      <c r="D200" s="96">
        <v>33.261568697446798</v>
      </c>
      <c r="E200" s="30">
        <v>56698.060592599999</v>
      </c>
      <c r="G200" s="41">
        <f t="shared" si="166"/>
        <v>7</v>
      </c>
      <c r="H200" s="95">
        <v>41958</v>
      </c>
      <c r="I200" s="97" t="str">
        <f t="shared" si="164"/>
        <v/>
      </c>
      <c r="J200" s="30" t="str">
        <f t="shared" si="165"/>
        <v/>
      </c>
      <c r="K200" s="30"/>
      <c r="L200" s="30"/>
      <c r="M200" s="30"/>
      <c r="N200" s="30"/>
      <c r="O200" s="24"/>
    </row>
    <row r="201" spans="3:15" x14ac:dyDescent="0.25">
      <c r="C201" s="95">
        <v>42569</v>
      </c>
      <c r="D201" s="96">
        <v>33.193389786500397</v>
      </c>
      <c r="E201" s="30">
        <v>56484.215771299998</v>
      </c>
      <c r="G201" s="41">
        <f t="shared" si="166"/>
        <v>1</v>
      </c>
      <c r="H201" s="95">
        <v>41959</v>
      </c>
      <c r="I201" s="97" t="str">
        <f t="shared" si="164"/>
        <v/>
      </c>
      <c r="J201" s="30" t="str">
        <f t="shared" si="165"/>
        <v/>
      </c>
      <c r="K201" s="30"/>
      <c r="L201" s="30"/>
      <c r="M201" s="30"/>
      <c r="N201" s="30"/>
      <c r="O201" s="24"/>
    </row>
    <row r="202" spans="3:15" x14ac:dyDescent="0.25">
      <c r="C202" s="95">
        <v>42566</v>
      </c>
      <c r="D202" s="96">
        <v>32.277844410933803</v>
      </c>
      <c r="E202" s="30">
        <v>55578.238846699998</v>
      </c>
      <c r="G202" s="41">
        <f t="shared" si="166"/>
        <v>2</v>
      </c>
      <c r="H202" s="95">
        <v>41960</v>
      </c>
      <c r="I202" s="97">
        <f t="shared" si="164"/>
        <v>22.975617485916398</v>
      </c>
      <c r="J202" s="30">
        <f t="shared" si="165"/>
        <v>51256.99</v>
      </c>
      <c r="K202" s="97">
        <f t="shared" ref="K202:L202" si="168">AVERAGE(I196:I199,I202)</f>
        <v>24.005169857866559</v>
      </c>
      <c r="L202" s="30">
        <f t="shared" si="168"/>
        <v>52065.716</v>
      </c>
      <c r="M202" s="30"/>
      <c r="N202" s="30"/>
      <c r="O202" s="24"/>
    </row>
    <row r="203" spans="3:15" x14ac:dyDescent="0.25">
      <c r="C203" s="95">
        <v>42565</v>
      </c>
      <c r="D203" s="96">
        <v>32.462901454931298</v>
      </c>
      <c r="E203" s="30">
        <v>55480.868466599997</v>
      </c>
      <c r="G203" s="41">
        <f t="shared" si="166"/>
        <v>3</v>
      </c>
      <c r="H203" s="95">
        <v>41961</v>
      </c>
      <c r="I203" s="97">
        <f t="shared" si="164"/>
        <v>23.0154021049396</v>
      </c>
      <c r="J203" s="30">
        <f t="shared" si="165"/>
        <v>52061.86</v>
      </c>
      <c r="K203" s="30"/>
      <c r="L203" s="30"/>
      <c r="M203" s="30"/>
      <c r="N203" s="30"/>
      <c r="O203" s="24"/>
    </row>
    <row r="204" spans="3:15" x14ac:dyDescent="0.25">
      <c r="C204" s="95">
        <v>42564</v>
      </c>
      <c r="D204" s="96">
        <v>32.969373364819198</v>
      </c>
      <c r="E204" s="30">
        <v>54598.284715100002</v>
      </c>
      <c r="G204" s="41">
        <f t="shared" si="166"/>
        <v>4</v>
      </c>
      <c r="H204" s="95">
        <v>41962</v>
      </c>
      <c r="I204" s="97">
        <f t="shared" si="164"/>
        <v>23.7912021758926</v>
      </c>
      <c r="J204" s="30">
        <f t="shared" si="165"/>
        <v>53402.81</v>
      </c>
      <c r="K204" s="30"/>
      <c r="L204" s="30"/>
      <c r="M204" s="30"/>
      <c r="N204" s="30"/>
      <c r="O204" s="24"/>
    </row>
    <row r="205" spans="3:15" x14ac:dyDescent="0.25">
      <c r="C205" s="95">
        <v>42563</v>
      </c>
      <c r="D205" s="96">
        <v>32.5213405214568</v>
      </c>
      <c r="E205" s="30">
        <v>54256.407429600004</v>
      </c>
      <c r="G205" s="41">
        <f t="shared" si="166"/>
        <v>5</v>
      </c>
      <c r="H205" s="95">
        <v>41963</v>
      </c>
      <c r="I205" s="97" t="str">
        <f t="shared" si="164"/>
        <v/>
      </c>
      <c r="J205" s="30" t="str">
        <f t="shared" si="165"/>
        <v/>
      </c>
      <c r="K205" s="30"/>
      <c r="L205" s="30"/>
      <c r="M205" s="30"/>
      <c r="N205" s="30"/>
      <c r="O205" s="24"/>
    </row>
    <row r="206" spans="3:15" x14ac:dyDescent="0.25">
      <c r="C206" s="95">
        <v>42562</v>
      </c>
      <c r="D206" s="96">
        <v>31.888250634096899</v>
      </c>
      <c r="E206" s="30">
        <v>53960.114700300001</v>
      </c>
      <c r="G206" s="41">
        <f t="shared" si="166"/>
        <v>6</v>
      </c>
      <c r="H206" s="95">
        <v>41964</v>
      </c>
      <c r="I206" s="97">
        <f t="shared" si="164"/>
        <v>24.586894556357301</v>
      </c>
      <c r="J206" s="30">
        <f t="shared" si="165"/>
        <v>56084.04</v>
      </c>
      <c r="K206" s="30"/>
      <c r="L206" s="30"/>
      <c r="M206" s="97">
        <f t="shared" ref="M206:N206" si="169">AVERAGE(I202:I206)</f>
        <v>23.592279080776471</v>
      </c>
      <c r="N206" s="30">
        <f t="shared" si="169"/>
        <v>53201.425000000003</v>
      </c>
      <c r="O206" s="24"/>
    </row>
    <row r="207" spans="3:15" x14ac:dyDescent="0.25">
      <c r="C207" s="95">
        <v>42559</v>
      </c>
      <c r="D207" s="96">
        <v>30.738948992428199</v>
      </c>
      <c r="E207" s="30">
        <v>53140.74</v>
      </c>
      <c r="G207" s="41">
        <f t="shared" si="166"/>
        <v>7</v>
      </c>
      <c r="H207" s="95">
        <v>41965</v>
      </c>
      <c r="I207" s="97" t="str">
        <f t="shared" si="164"/>
        <v/>
      </c>
      <c r="J207" s="30" t="str">
        <f t="shared" si="165"/>
        <v/>
      </c>
      <c r="K207" s="30"/>
      <c r="L207" s="30"/>
      <c r="M207" s="30"/>
      <c r="N207" s="30"/>
      <c r="O207" s="24"/>
    </row>
    <row r="208" spans="3:15" x14ac:dyDescent="0.25">
      <c r="C208" s="95">
        <v>42558</v>
      </c>
      <c r="D208" s="96">
        <v>29.745484861494202</v>
      </c>
      <c r="E208" s="30">
        <v>52014.655940500001</v>
      </c>
      <c r="G208" s="41">
        <f t="shared" si="166"/>
        <v>1</v>
      </c>
      <c r="H208" s="95">
        <v>41966</v>
      </c>
      <c r="I208" s="97" t="str">
        <f t="shared" si="164"/>
        <v/>
      </c>
      <c r="J208" s="30" t="str">
        <f t="shared" si="165"/>
        <v/>
      </c>
      <c r="K208" s="30"/>
      <c r="L208" s="30"/>
      <c r="M208" s="30"/>
      <c r="N208" s="30"/>
      <c r="O208" s="24"/>
    </row>
    <row r="209" spans="3:15" x14ac:dyDescent="0.25">
      <c r="C209" s="95">
        <v>42557</v>
      </c>
      <c r="D209" s="96">
        <v>29.531208284233902</v>
      </c>
      <c r="E209" s="30">
        <v>51901.808089899998</v>
      </c>
      <c r="G209" s="41">
        <f t="shared" si="166"/>
        <v>2</v>
      </c>
      <c r="H209" s="95">
        <v>41967</v>
      </c>
      <c r="I209" s="97">
        <f t="shared" si="164"/>
        <v>24.8653868895199</v>
      </c>
      <c r="J209" s="30">
        <f t="shared" si="165"/>
        <v>55406.91</v>
      </c>
      <c r="K209" s="97">
        <f t="shared" ref="K209:L209" si="170">AVERAGE(I203:I206,I209)</f>
        <v>24.064721431677349</v>
      </c>
      <c r="L209" s="30">
        <f t="shared" si="170"/>
        <v>54238.904999999999</v>
      </c>
      <c r="M209" s="30"/>
      <c r="N209" s="30"/>
      <c r="O209" s="24"/>
    </row>
    <row r="210" spans="3:15" x14ac:dyDescent="0.25">
      <c r="C210" s="95">
        <v>42556</v>
      </c>
      <c r="D210" s="96">
        <v>29.316931706973701</v>
      </c>
      <c r="E210" s="30">
        <v>51842.270500099999</v>
      </c>
      <c r="G210" s="41">
        <f t="shared" si="166"/>
        <v>3</v>
      </c>
      <c r="H210" s="95">
        <v>41968</v>
      </c>
      <c r="I210" s="97">
        <f t="shared" si="164"/>
        <v>25.3428023177987</v>
      </c>
      <c r="J210" s="30">
        <f t="shared" si="165"/>
        <v>55560.81</v>
      </c>
      <c r="K210" s="30"/>
      <c r="L210" s="30"/>
      <c r="M210" s="30"/>
      <c r="N210" s="30"/>
      <c r="O210" s="24"/>
    </row>
    <row r="211" spans="3:15" x14ac:dyDescent="0.25">
      <c r="C211" s="95">
        <v>42555</v>
      </c>
      <c r="D211" s="96">
        <v>29.180573885080801</v>
      </c>
      <c r="E211" s="30">
        <v>52568.656654500002</v>
      </c>
      <c r="G211" s="41">
        <f t="shared" si="166"/>
        <v>4</v>
      </c>
      <c r="H211" s="95">
        <v>41969</v>
      </c>
      <c r="I211" s="97">
        <f t="shared" si="164"/>
        <v>24.8653868895199</v>
      </c>
      <c r="J211" s="30">
        <f t="shared" si="165"/>
        <v>55098.47</v>
      </c>
      <c r="K211" s="30"/>
      <c r="L211" s="30"/>
      <c r="M211" s="30"/>
      <c r="N211" s="30"/>
      <c r="O211" s="24"/>
    </row>
    <row r="212" spans="3:15" x14ac:dyDescent="0.25">
      <c r="C212" s="95">
        <v>42552</v>
      </c>
      <c r="D212" s="96">
        <v>28.781240263823001</v>
      </c>
      <c r="E212" s="30">
        <v>52233.044224099998</v>
      </c>
      <c r="G212" s="41">
        <f t="shared" si="166"/>
        <v>5</v>
      </c>
      <c r="H212" s="95">
        <v>41970</v>
      </c>
      <c r="I212" s="97">
        <f t="shared" si="164"/>
        <v>24.984740746589601</v>
      </c>
      <c r="J212" s="30">
        <f t="shared" si="165"/>
        <v>54721.32</v>
      </c>
      <c r="K212" s="30"/>
      <c r="L212" s="30"/>
      <c r="M212" s="30"/>
      <c r="N212" s="30"/>
      <c r="O212" s="24"/>
    </row>
    <row r="213" spans="3:15" x14ac:dyDescent="0.25">
      <c r="C213" s="95">
        <v>42551</v>
      </c>
      <c r="D213" s="96">
        <v>28.8299394859276</v>
      </c>
      <c r="E213" s="30">
        <v>51526.926442299999</v>
      </c>
      <c r="G213" s="41">
        <f t="shared" si="166"/>
        <v>6</v>
      </c>
      <c r="H213" s="95">
        <v>41971</v>
      </c>
      <c r="I213" s="97">
        <f t="shared" si="164"/>
        <v>24.2686176041714</v>
      </c>
      <c r="J213" s="30">
        <f t="shared" si="165"/>
        <v>54724</v>
      </c>
      <c r="K213" s="30"/>
      <c r="L213" s="30"/>
      <c r="M213" s="97">
        <f t="shared" ref="M213:N213" si="171">AVERAGE(I209:I213)</f>
        <v>24.865386889519897</v>
      </c>
      <c r="N213" s="30">
        <f t="shared" si="171"/>
        <v>55102.302000000003</v>
      </c>
      <c r="O213" s="24"/>
    </row>
    <row r="214" spans="3:15" x14ac:dyDescent="0.25">
      <c r="C214" s="95">
        <v>42550</v>
      </c>
      <c r="D214" s="96">
        <v>27.768296444047099</v>
      </c>
      <c r="E214" s="30">
        <v>51001.908771599999</v>
      </c>
      <c r="G214" s="41">
        <f t="shared" si="166"/>
        <v>7</v>
      </c>
      <c r="H214" s="95">
        <v>41972</v>
      </c>
      <c r="I214" s="97" t="str">
        <f t="shared" si="164"/>
        <v/>
      </c>
      <c r="J214" s="30" t="str">
        <f t="shared" si="165"/>
        <v/>
      </c>
      <c r="K214" s="30"/>
      <c r="L214" s="30"/>
      <c r="M214" s="30"/>
      <c r="N214" s="30"/>
      <c r="O214" s="24"/>
    </row>
    <row r="215" spans="3:15" x14ac:dyDescent="0.25">
      <c r="C215" s="95">
        <v>42549</v>
      </c>
      <c r="D215" s="96">
        <v>26.453417447222701</v>
      </c>
      <c r="E215" s="30">
        <v>50006.564424299999</v>
      </c>
      <c r="G215" s="41">
        <f t="shared" si="166"/>
        <v>1</v>
      </c>
      <c r="H215" s="95">
        <v>41973</v>
      </c>
      <c r="I215" s="97" t="str">
        <f t="shared" si="164"/>
        <v/>
      </c>
      <c r="J215" s="30" t="str">
        <f t="shared" si="165"/>
        <v/>
      </c>
      <c r="K215" s="30"/>
      <c r="L215" s="30"/>
      <c r="M215" s="30"/>
      <c r="N215" s="30"/>
      <c r="O215" s="24"/>
    </row>
    <row r="216" spans="3:15" x14ac:dyDescent="0.25">
      <c r="C216" s="95">
        <v>42548</v>
      </c>
      <c r="D216" s="96">
        <v>26.151482270174199</v>
      </c>
      <c r="E216" s="30">
        <v>49245.531555499998</v>
      </c>
      <c r="G216" s="41">
        <f t="shared" si="166"/>
        <v>2</v>
      </c>
      <c r="H216" s="95">
        <v>41974</v>
      </c>
      <c r="I216" s="97">
        <f t="shared" si="164"/>
        <v>23.303840592858101</v>
      </c>
      <c r="J216" s="30">
        <f t="shared" si="165"/>
        <v>52276.58</v>
      </c>
      <c r="K216" s="97">
        <f t="shared" ref="K216:L216" si="172">AVERAGE(I210:I213,I216)</f>
        <v>24.553077630187538</v>
      </c>
      <c r="L216" s="30">
        <f t="shared" si="172"/>
        <v>54476.235999999997</v>
      </c>
      <c r="M216" s="30"/>
      <c r="N216" s="30"/>
      <c r="O216" s="24"/>
    </row>
    <row r="217" spans="3:15" x14ac:dyDescent="0.25">
      <c r="C217" s="95">
        <v>42545</v>
      </c>
      <c r="D217" s="96">
        <v>26.093043203648602</v>
      </c>
      <c r="E217" s="30">
        <v>50105.261434599997</v>
      </c>
      <c r="G217" s="41">
        <f t="shared" si="166"/>
        <v>3</v>
      </c>
      <c r="H217" s="95">
        <v>41975</v>
      </c>
      <c r="I217" s="97">
        <f t="shared" si="164"/>
        <v>24.3680791517295</v>
      </c>
      <c r="J217" s="30">
        <f t="shared" si="165"/>
        <v>51612.47</v>
      </c>
      <c r="K217" s="30"/>
      <c r="L217" s="30"/>
      <c r="M217" s="30"/>
      <c r="N217" s="30"/>
      <c r="O217" s="24"/>
    </row>
    <row r="218" spans="3:15" x14ac:dyDescent="0.25">
      <c r="C218" s="95">
        <v>42544</v>
      </c>
      <c r="D218" s="96">
        <v>26.550815891431998</v>
      </c>
      <c r="E218" s="30">
        <v>51559.8177803</v>
      </c>
      <c r="G218" s="41">
        <f t="shared" si="166"/>
        <v>4</v>
      </c>
      <c r="H218" s="95">
        <v>41976</v>
      </c>
      <c r="I218" s="97">
        <f t="shared" si="164"/>
        <v>25.432317710601001</v>
      </c>
      <c r="J218" s="30">
        <f t="shared" si="165"/>
        <v>52320.480000000003</v>
      </c>
      <c r="K218" s="30"/>
      <c r="L218" s="30"/>
      <c r="M218" s="30"/>
      <c r="N218" s="30"/>
      <c r="O218" s="24"/>
    </row>
    <row r="219" spans="3:15" x14ac:dyDescent="0.25">
      <c r="C219" s="95">
        <v>42543</v>
      </c>
      <c r="D219" s="96">
        <v>26.326799469750799</v>
      </c>
      <c r="E219" s="30">
        <v>50156.303731</v>
      </c>
      <c r="G219" s="41">
        <f t="shared" si="166"/>
        <v>5</v>
      </c>
      <c r="H219" s="95">
        <v>41977</v>
      </c>
      <c r="I219" s="97">
        <f t="shared" si="164"/>
        <v>23.960286806741401</v>
      </c>
      <c r="J219" s="30">
        <f t="shared" si="165"/>
        <v>51426.87</v>
      </c>
      <c r="K219" s="30"/>
      <c r="L219" s="30"/>
      <c r="M219" s="30"/>
      <c r="N219" s="30"/>
      <c r="O219" s="24"/>
    </row>
    <row r="220" spans="3:15" x14ac:dyDescent="0.25">
      <c r="C220" s="95">
        <v>42542</v>
      </c>
      <c r="D220" s="96">
        <v>26.375498691855402</v>
      </c>
      <c r="E220" s="30">
        <v>50837.804742400003</v>
      </c>
      <c r="G220" s="41">
        <f t="shared" si="166"/>
        <v>6</v>
      </c>
      <c r="H220" s="95">
        <v>41978</v>
      </c>
      <c r="I220" s="97">
        <f t="shared" si="164"/>
        <v>23.552494461753302</v>
      </c>
      <c r="J220" s="30">
        <f t="shared" si="165"/>
        <v>51992.89</v>
      </c>
      <c r="K220" s="30"/>
      <c r="L220" s="30"/>
      <c r="M220" s="97">
        <f t="shared" ref="M220:N220" si="173">AVERAGE(I216:I220)</f>
        <v>24.123403744736656</v>
      </c>
      <c r="N220" s="30">
        <f t="shared" si="173"/>
        <v>51925.857999999993</v>
      </c>
      <c r="O220" s="24"/>
    </row>
    <row r="221" spans="3:15" x14ac:dyDescent="0.25">
      <c r="C221" s="95">
        <v>42541</v>
      </c>
      <c r="D221" s="96">
        <v>26.3560190030135</v>
      </c>
      <c r="E221" s="30">
        <v>50329.364270999999</v>
      </c>
      <c r="G221" s="41">
        <f t="shared" si="166"/>
        <v>7</v>
      </c>
      <c r="H221" s="95">
        <v>41979</v>
      </c>
      <c r="I221" s="97" t="str">
        <f t="shared" si="164"/>
        <v/>
      </c>
      <c r="J221" s="30" t="str">
        <f t="shared" si="165"/>
        <v/>
      </c>
      <c r="K221" s="30"/>
      <c r="L221" s="30"/>
      <c r="M221" s="30"/>
      <c r="N221" s="30"/>
      <c r="O221" s="24"/>
    </row>
    <row r="222" spans="3:15" x14ac:dyDescent="0.25">
      <c r="C222" s="95">
        <v>42538</v>
      </c>
      <c r="D222" s="96">
        <v>26.200181492278801</v>
      </c>
      <c r="E222" s="30">
        <v>49533.841540100002</v>
      </c>
      <c r="G222" s="41">
        <f t="shared" si="166"/>
        <v>1</v>
      </c>
      <c r="H222" s="95">
        <v>41980</v>
      </c>
      <c r="I222" s="97" t="str">
        <f t="shared" si="164"/>
        <v/>
      </c>
      <c r="J222" s="30" t="str">
        <f t="shared" si="165"/>
        <v/>
      </c>
      <c r="K222" s="30"/>
      <c r="L222" s="30"/>
      <c r="M222" s="30"/>
      <c r="N222" s="30"/>
      <c r="O222" s="24"/>
    </row>
    <row r="223" spans="3:15" x14ac:dyDescent="0.25">
      <c r="C223" s="95">
        <v>42537</v>
      </c>
      <c r="D223" s="96">
        <v>25.9664252261767</v>
      </c>
      <c r="E223" s="30">
        <v>49411.618390399999</v>
      </c>
      <c r="G223" s="41">
        <f t="shared" si="166"/>
        <v>2</v>
      </c>
      <c r="H223" s="95">
        <v>41981</v>
      </c>
      <c r="I223" s="97">
        <f t="shared" si="164"/>
        <v>22.746855926532799</v>
      </c>
      <c r="J223" s="30">
        <f t="shared" si="165"/>
        <v>50274.07</v>
      </c>
      <c r="K223" s="97">
        <f t="shared" ref="K223:L223" si="174">AVERAGE(I217:I220,I223)</f>
        <v>24.012006811471601</v>
      </c>
      <c r="L223" s="30">
        <f t="shared" si="174"/>
        <v>51525.356000000007</v>
      </c>
      <c r="M223" s="30"/>
      <c r="N223" s="30"/>
      <c r="O223" s="24"/>
    </row>
    <row r="224" spans="3:15" x14ac:dyDescent="0.25">
      <c r="C224" s="95">
        <v>42536</v>
      </c>
      <c r="D224" s="96">
        <v>25.440473627446899</v>
      </c>
      <c r="E224" s="30">
        <v>48914.740371599997</v>
      </c>
      <c r="G224" s="41">
        <f t="shared" si="166"/>
        <v>3</v>
      </c>
      <c r="H224" s="95">
        <v>41982</v>
      </c>
      <c r="I224" s="97">
        <f t="shared" si="164"/>
        <v>22.160032795940101</v>
      </c>
      <c r="J224" s="30">
        <f t="shared" si="165"/>
        <v>50193.47</v>
      </c>
      <c r="K224" s="30"/>
      <c r="L224" s="30"/>
      <c r="M224" s="30"/>
      <c r="N224" s="30"/>
      <c r="O224" s="24"/>
    </row>
    <row r="225" spans="3:15" x14ac:dyDescent="0.25">
      <c r="C225" s="95">
        <v>42535</v>
      </c>
      <c r="D225" s="96">
        <v>25.313855649974901</v>
      </c>
      <c r="E225" s="30">
        <v>48648.294602299997</v>
      </c>
      <c r="G225" s="41">
        <f t="shared" si="166"/>
        <v>4</v>
      </c>
      <c r="H225" s="95">
        <v>41983</v>
      </c>
      <c r="I225" s="97">
        <f t="shared" si="164"/>
        <v>22.179925105451801</v>
      </c>
      <c r="J225" s="30">
        <f t="shared" si="165"/>
        <v>49548.08</v>
      </c>
      <c r="K225" s="30"/>
      <c r="L225" s="30"/>
      <c r="M225" s="30"/>
      <c r="N225" s="30"/>
      <c r="O225" s="24"/>
    </row>
    <row r="226" spans="3:15" x14ac:dyDescent="0.25">
      <c r="C226" s="95">
        <v>42534</v>
      </c>
      <c r="D226" s="96">
        <v>25.148278294819299</v>
      </c>
      <c r="E226" s="30">
        <v>49660.789773800003</v>
      </c>
      <c r="G226" s="41">
        <f t="shared" si="166"/>
        <v>5</v>
      </c>
      <c r="H226" s="95">
        <v>41984</v>
      </c>
      <c r="I226" s="97">
        <f t="shared" si="164"/>
        <v>21.8616481532659</v>
      </c>
      <c r="J226" s="30">
        <f t="shared" si="165"/>
        <v>49861.81</v>
      </c>
      <c r="K226" s="30"/>
      <c r="L226" s="30"/>
      <c r="M226" s="30"/>
      <c r="N226" s="30"/>
      <c r="O226" s="24"/>
    </row>
    <row r="227" spans="3:15" x14ac:dyDescent="0.25">
      <c r="C227" s="95">
        <v>42531</v>
      </c>
      <c r="D227" s="96">
        <v>25.4209939386051</v>
      </c>
      <c r="E227" s="30">
        <v>49422.159481199997</v>
      </c>
      <c r="G227" s="41">
        <f t="shared" si="166"/>
        <v>6</v>
      </c>
      <c r="H227" s="95">
        <v>41985</v>
      </c>
      <c r="I227" s="97">
        <f t="shared" si="164"/>
        <v>23.174540581032598</v>
      </c>
      <c r="J227" s="30">
        <f t="shared" si="165"/>
        <v>48001.98</v>
      </c>
      <c r="K227" s="30"/>
      <c r="L227" s="30"/>
      <c r="M227" s="97">
        <f t="shared" ref="M227:N227" si="175">AVERAGE(I223:I227)</f>
        <v>22.424600512444641</v>
      </c>
      <c r="N227" s="30">
        <f t="shared" si="175"/>
        <v>49575.881999999998</v>
      </c>
      <c r="O227" s="24"/>
    </row>
    <row r="228" spans="3:15" x14ac:dyDescent="0.25">
      <c r="C228" s="95">
        <v>42530</v>
      </c>
      <c r="D228" s="96">
        <v>25.372294716500502</v>
      </c>
      <c r="E228" s="30">
        <v>51118.462436399997</v>
      </c>
      <c r="G228" s="41">
        <f t="shared" si="166"/>
        <v>7</v>
      </c>
      <c r="H228" s="95">
        <v>41986</v>
      </c>
      <c r="I228" s="97" t="str">
        <f t="shared" si="164"/>
        <v/>
      </c>
      <c r="J228" s="30" t="str">
        <f t="shared" si="165"/>
        <v/>
      </c>
      <c r="K228" s="30"/>
      <c r="L228" s="30"/>
      <c r="M228" s="30"/>
      <c r="N228" s="30"/>
      <c r="O228" s="24"/>
    </row>
    <row r="229" spans="3:15" x14ac:dyDescent="0.25">
      <c r="C229" s="95">
        <v>42529</v>
      </c>
      <c r="D229" s="96">
        <v>25.927465848493</v>
      </c>
      <c r="E229" s="30">
        <v>51629.2929105</v>
      </c>
      <c r="G229" s="41">
        <f t="shared" si="166"/>
        <v>1</v>
      </c>
      <c r="H229" s="95">
        <v>41987</v>
      </c>
      <c r="I229" s="97" t="str">
        <f t="shared" si="164"/>
        <v/>
      </c>
      <c r="J229" s="30" t="str">
        <f t="shared" si="165"/>
        <v/>
      </c>
      <c r="K229" s="30"/>
      <c r="L229" s="30"/>
      <c r="M229" s="30"/>
      <c r="N229" s="30"/>
      <c r="O229" s="24"/>
    </row>
    <row r="230" spans="3:15" x14ac:dyDescent="0.25">
      <c r="C230" s="95">
        <v>42528</v>
      </c>
      <c r="D230" s="96">
        <v>25.313855649974901</v>
      </c>
      <c r="E230" s="30">
        <v>50487.8578892</v>
      </c>
      <c r="G230" s="41">
        <f t="shared" si="166"/>
        <v>2</v>
      </c>
      <c r="H230" s="95">
        <v>41988</v>
      </c>
      <c r="I230" s="97">
        <f t="shared" si="164"/>
        <v>23.622117545043899</v>
      </c>
      <c r="J230" s="30">
        <f t="shared" si="165"/>
        <v>47018.68</v>
      </c>
      <c r="K230" s="97">
        <f t="shared" ref="K230:L230" si="176">AVERAGE(I224:I227,I230)</f>
        <v>22.599652836146863</v>
      </c>
      <c r="L230" s="30">
        <f t="shared" si="176"/>
        <v>48924.803999999996</v>
      </c>
      <c r="M230" s="30"/>
      <c r="N230" s="30"/>
      <c r="O230" s="24"/>
    </row>
    <row r="231" spans="3:15" x14ac:dyDescent="0.25">
      <c r="C231" s="95">
        <v>42527</v>
      </c>
      <c r="D231" s="96">
        <v>24.836603273349802</v>
      </c>
      <c r="E231" s="30">
        <v>50431.800935799998</v>
      </c>
      <c r="G231" s="41">
        <f t="shared" si="166"/>
        <v>3</v>
      </c>
      <c r="H231" s="95">
        <v>41989</v>
      </c>
      <c r="I231" s="97">
        <f t="shared" si="164"/>
        <v>22.528040521905002</v>
      </c>
      <c r="J231" s="30">
        <f t="shared" si="165"/>
        <v>47007.51</v>
      </c>
      <c r="K231" s="30"/>
      <c r="L231" s="30"/>
      <c r="M231" s="30"/>
      <c r="N231" s="30"/>
      <c r="O231" s="24"/>
    </row>
    <row r="232" spans="3:15" x14ac:dyDescent="0.25">
      <c r="C232" s="95">
        <v>42524</v>
      </c>
      <c r="D232" s="96">
        <v>25.5378720716561</v>
      </c>
      <c r="E232" s="30">
        <v>50619.498244199996</v>
      </c>
      <c r="G232" s="41">
        <f t="shared" si="166"/>
        <v>4</v>
      </c>
      <c r="H232" s="95">
        <v>41990</v>
      </c>
      <c r="I232" s="97">
        <f t="shared" si="164"/>
        <v>22.7170174622654</v>
      </c>
      <c r="J232" s="30">
        <f t="shared" si="165"/>
        <v>48713.64</v>
      </c>
      <c r="K232" s="30"/>
      <c r="L232" s="30"/>
      <c r="M232" s="30"/>
      <c r="N232" s="30"/>
      <c r="O232" s="24"/>
    </row>
    <row r="233" spans="3:15" x14ac:dyDescent="0.25">
      <c r="C233" s="95">
        <v>42523</v>
      </c>
      <c r="D233" s="96">
        <v>24.4275298076711</v>
      </c>
      <c r="E233" s="30">
        <v>49887.243488</v>
      </c>
      <c r="G233" s="41">
        <f t="shared" si="166"/>
        <v>5</v>
      </c>
      <c r="H233" s="95">
        <v>41991</v>
      </c>
      <c r="I233" s="97">
        <f t="shared" si="164"/>
        <v>21.254932713161601</v>
      </c>
      <c r="J233" s="30">
        <f t="shared" si="165"/>
        <v>48495.7</v>
      </c>
      <c r="K233" s="30"/>
      <c r="L233" s="30"/>
      <c r="M233" s="30"/>
      <c r="N233" s="30"/>
      <c r="O233" s="24"/>
    </row>
    <row r="234" spans="3:15" x14ac:dyDescent="0.25">
      <c r="C234" s="95">
        <v>42522</v>
      </c>
      <c r="D234" s="96">
        <v>24.671025918194101</v>
      </c>
      <c r="E234" s="30">
        <v>49012.6518239</v>
      </c>
      <c r="G234" s="41">
        <f t="shared" si="166"/>
        <v>6</v>
      </c>
      <c r="H234" s="95">
        <v>41992</v>
      </c>
      <c r="I234" s="97">
        <f t="shared" si="164"/>
        <v>23.1645944262767</v>
      </c>
      <c r="J234" s="30">
        <f t="shared" si="165"/>
        <v>49650.98</v>
      </c>
      <c r="K234" s="30"/>
      <c r="L234" s="30"/>
      <c r="M234" s="97">
        <f t="shared" ref="M234:N234" si="177">AVERAGE(I230:I234)</f>
        <v>22.657340533730519</v>
      </c>
      <c r="N234" s="30">
        <f t="shared" si="177"/>
        <v>48177.302000000011</v>
      </c>
      <c r="O234" s="24"/>
    </row>
    <row r="235" spans="3:15" x14ac:dyDescent="0.25">
      <c r="C235" s="95">
        <v>42521</v>
      </c>
      <c r="D235" s="96">
        <v>24.8171235845079</v>
      </c>
      <c r="E235" s="30">
        <v>48471.708926400002</v>
      </c>
      <c r="G235" s="41">
        <f t="shared" si="166"/>
        <v>7</v>
      </c>
      <c r="H235" s="95">
        <v>41993</v>
      </c>
      <c r="I235" s="97" t="str">
        <f t="shared" si="164"/>
        <v/>
      </c>
      <c r="J235" s="30" t="str">
        <f t="shared" si="165"/>
        <v/>
      </c>
      <c r="K235" s="30"/>
      <c r="L235" s="30"/>
      <c r="M235" s="30"/>
      <c r="N235" s="30"/>
      <c r="O235" s="24"/>
    </row>
    <row r="236" spans="3:15" x14ac:dyDescent="0.25">
      <c r="C236" s="95">
        <v>42520</v>
      </c>
      <c r="D236" s="96">
        <v>23.813919609153</v>
      </c>
      <c r="E236" s="30">
        <v>48964.342243899999</v>
      </c>
      <c r="G236" s="41">
        <f t="shared" si="166"/>
        <v>1</v>
      </c>
      <c r="H236" s="95">
        <v>41994</v>
      </c>
      <c r="I236" s="97" t="str">
        <f t="shared" si="164"/>
        <v/>
      </c>
      <c r="J236" s="30" t="str">
        <f t="shared" si="165"/>
        <v/>
      </c>
      <c r="K236" s="30"/>
      <c r="L236" s="30"/>
      <c r="M236" s="30"/>
      <c r="N236" s="30"/>
      <c r="O236" s="24"/>
    </row>
    <row r="237" spans="3:15" x14ac:dyDescent="0.25">
      <c r="C237" s="95">
        <v>42517</v>
      </c>
      <c r="D237" s="96">
        <v>23.6678219428392</v>
      </c>
      <c r="E237" s="30">
        <v>49051.491329800003</v>
      </c>
      <c r="G237" s="41">
        <f t="shared" si="166"/>
        <v>2</v>
      </c>
      <c r="H237" s="95">
        <v>41995</v>
      </c>
      <c r="I237" s="97">
        <f t="shared" si="164"/>
        <v>24.169156056613399</v>
      </c>
      <c r="J237" s="30">
        <f t="shared" si="165"/>
        <v>50120.86</v>
      </c>
      <c r="K237" s="97">
        <f t="shared" ref="K237:L237" si="178">AVERAGE(I231:I234,I237)</f>
        <v>22.766748236044421</v>
      </c>
      <c r="L237" s="30">
        <f t="shared" si="178"/>
        <v>48797.737999999998</v>
      </c>
      <c r="M237" s="30"/>
      <c r="N237" s="30"/>
      <c r="O237" s="24"/>
    </row>
    <row r="238" spans="3:15" x14ac:dyDescent="0.25">
      <c r="C238" s="95">
        <v>42515</v>
      </c>
      <c r="D238" s="96">
        <v>23.619122720734602</v>
      </c>
      <c r="E238" s="30">
        <v>49482.859455500002</v>
      </c>
      <c r="G238" s="41">
        <f t="shared" si="166"/>
        <v>3</v>
      </c>
      <c r="H238" s="95">
        <v>41996</v>
      </c>
      <c r="I238" s="97">
        <f t="shared" si="164"/>
        <v>24.5670022468457</v>
      </c>
      <c r="J238" s="30">
        <f t="shared" si="165"/>
        <v>50889.81</v>
      </c>
      <c r="K238" s="30"/>
      <c r="L238" s="30"/>
      <c r="M238" s="30"/>
      <c r="N238" s="30"/>
      <c r="O238" s="24"/>
    </row>
    <row r="239" spans="3:15" x14ac:dyDescent="0.25">
      <c r="C239" s="95">
        <v>42514</v>
      </c>
      <c r="D239" s="96">
        <v>23.473025054420798</v>
      </c>
      <c r="E239" s="30">
        <v>49345.187890699999</v>
      </c>
      <c r="G239" s="41">
        <f t="shared" si="166"/>
        <v>4</v>
      </c>
      <c r="H239" s="95">
        <v>41997</v>
      </c>
      <c r="I239" s="97" t="str">
        <f t="shared" si="164"/>
        <v/>
      </c>
      <c r="J239" s="30" t="str">
        <f t="shared" si="165"/>
        <v/>
      </c>
      <c r="K239" s="30"/>
      <c r="L239" s="30"/>
      <c r="M239" s="30"/>
      <c r="N239" s="30"/>
      <c r="O239" s="24"/>
    </row>
    <row r="240" spans="3:15" x14ac:dyDescent="0.25">
      <c r="C240" s="95">
        <v>42513</v>
      </c>
      <c r="D240" s="96">
        <v>23.969757119887799</v>
      </c>
      <c r="E240" s="30">
        <v>49330.422660099997</v>
      </c>
      <c r="G240" s="41">
        <f t="shared" si="166"/>
        <v>5</v>
      </c>
      <c r="H240" s="95">
        <v>41998</v>
      </c>
      <c r="I240" s="97" t="str">
        <f t="shared" si="164"/>
        <v/>
      </c>
      <c r="J240" s="30" t="str">
        <f t="shared" si="165"/>
        <v/>
      </c>
      <c r="K240" s="30"/>
      <c r="L240" s="30"/>
      <c r="M240" s="30"/>
      <c r="N240" s="30"/>
      <c r="O240" s="24"/>
    </row>
    <row r="241" spans="3:15" x14ac:dyDescent="0.25">
      <c r="C241" s="95">
        <v>42510</v>
      </c>
      <c r="D241" s="96">
        <v>24.934001717558999</v>
      </c>
      <c r="E241" s="30">
        <v>49722.745367900003</v>
      </c>
      <c r="G241" s="41">
        <f t="shared" si="166"/>
        <v>6</v>
      </c>
      <c r="H241" s="95">
        <v>41999</v>
      </c>
      <c r="I241" s="97">
        <f t="shared" si="164"/>
        <v>24.358132996973701</v>
      </c>
      <c r="J241" s="30">
        <f t="shared" si="165"/>
        <v>50144.63</v>
      </c>
      <c r="K241" s="30"/>
      <c r="L241" s="30"/>
      <c r="M241" s="97">
        <f t="shared" ref="M241:N241" si="179">AVERAGE(I237:I241)</f>
        <v>24.364763766810935</v>
      </c>
      <c r="N241" s="30">
        <f t="shared" si="179"/>
        <v>50385.1</v>
      </c>
      <c r="O241" s="24"/>
    </row>
    <row r="242" spans="3:15" x14ac:dyDescent="0.25">
      <c r="C242" s="95">
        <v>42509</v>
      </c>
      <c r="D242" s="96">
        <v>24.547787705695601</v>
      </c>
      <c r="E242" s="30">
        <v>50132.531482500002</v>
      </c>
      <c r="G242" s="41">
        <f t="shared" si="166"/>
        <v>7</v>
      </c>
      <c r="H242" s="95">
        <v>42000</v>
      </c>
      <c r="I242" s="97" t="str">
        <f t="shared" si="164"/>
        <v/>
      </c>
      <c r="J242" s="30" t="str">
        <f t="shared" si="165"/>
        <v/>
      </c>
      <c r="K242" s="30"/>
      <c r="L242" s="30"/>
      <c r="M242" s="30"/>
      <c r="N242" s="30"/>
      <c r="O242" s="24"/>
    </row>
    <row r="243" spans="3:15" x14ac:dyDescent="0.25">
      <c r="C243" s="95">
        <v>42508</v>
      </c>
      <c r="D243" s="96">
        <v>23.848338641481799</v>
      </c>
      <c r="E243" s="30">
        <v>50561.7025498</v>
      </c>
      <c r="G243" s="41">
        <f t="shared" si="166"/>
        <v>1</v>
      </c>
      <c r="H243" s="95">
        <v>42001</v>
      </c>
      <c r="I243" s="97" t="str">
        <f t="shared" si="164"/>
        <v/>
      </c>
      <c r="J243" s="30" t="str">
        <f t="shared" si="165"/>
        <v/>
      </c>
      <c r="K243" s="30"/>
      <c r="L243" s="30"/>
      <c r="M243" s="30"/>
      <c r="N243" s="30"/>
      <c r="O243" s="24"/>
    </row>
    <row r="244" spans="3:15" x14ac:dyDescent="0.25">
      <c r="C244" s="95">
        <v>42507</v>
      </c>
      <c r="D244" s="96">
        <v>24.375320813149699</v>
      </c>
      <c r="E244" s="30">
        <v>50839.443618999998</v>
      </c>
      <c r="G244" s="41">
        <f t="shared" si="166"/>
        <v>2</v>
      </c>
      <c r="H244" s="95">
        <v>42002</v>
      </c>
      <c r="I244" s="97">
        <f t="shared" si="164"/>
        <v>24.726140722938599</v>
      </c>
      <c r="J244" s="30">
        <f t="shared" si="165"/>
        <v>50593.82</v>
      </c>
      <c r="K244" s="97">
        <f t="shared" ref="K244:L244" si="180">AVERAGE(I238:I241,I244)</f>
        <v>24.550425322252664</v>
      </c>
      <c r="L244" s="30">
        <f t="shared" si="180"/>
        <v>50542.753333333334</v>
      </c>
      <c r="M244" s="30"/>
      <c r="N244" s="30"/>
      <c r="O244" s="24"/>
    </row>
    <row r="245" spans="3:15" x14ac:dyDescent="0.25">
      <c r="C245" s="95">
        <v>42506</v>
      </c>
      <c r="D245" s="96">
        <v>24.336994837028399</v>
      </c>
      <c r="E245" s="30">
        <v>51802.9201674</v>
      </c>
      <c r="G245" s="41">
        <f t="shared" si="166"/>
        <v>3</v>
      </c>
      <c r="H245" s="95">
        <v>42003</v>
      </c>
      <c r="I245" s="97">
        <f t="shared" si="164"/>
        <v>25.0444176751245</v>
      </c>
      <c r="J245" s="30">
        <f t="shared" si="165"/>
        <v>50007.41</v>
      </c>
      <c r="K245" s="30"/>
      <c r="L245" s="30"/>
      <c r="M245" s="30"/>
      <c r="N245" s="30"/>
      <c r="O245" s="24"/>
    </row>
    <row r="246" spans="3:15" x14ac:dyDescent="0.25">
      <c r="C246" s="95">
        <v>42503</v>
      </c>
      <c r="D246" s="96">
        <v>24.068713004179301</v>
      </c>
      <c r="E246" s="30">
        <v>51804.307252999999</v>
      </c>
      <c r="G246" s="41">
        <f t="shared" si="166"/>
        <v>4</v>
      </c>
      <c r="H246" s="95">
        <v>42004</v>
      </c>
      <c r="I246" s="97" t="str">
        <f t="shared" si="164"/>
        <v/>
      </c>
      <c r="J246" s="30" t="str">
        <f t="shared" si="165"/>
        <v/>
      </c>
      <c r="K246" s="30"/>
      <c r="L246" s="30"/>
      <c r="M246" s="30"/>
      <c r="N246" s="30"/>
      <c r="O246" s="24"/>
    </row>
    <row r="247" spans="3:15" x14ac:dyDescent="0.25">
      <c r="C247" s="95">
        <v>42502</v>
      </c>
      <c r="D247" s="96">
        <v>24.1836909325432</v>
      </c>
      <c r="E247" s="30">
        <v>53241.314814899997</v>
      </c>
      <c r="G247" s="41">
        <f t="shared" si="166"/>
        <v>5</v>
      </c>
      <c r="H247" s="95">
        <v>42005</v>
      </c>
      <c r="I247" s="97" t="str">
        <f t="shared" si="164"/>
        <v/>
      </c>
      <c r="J247" s="30" t="str">
        <f t="shared" si="165"/>
        <v/>
      </c>
      <c r="K247" s="30"/>
      <c r="L247" s="30"/>
      <c r="M247" s="30"/>
      <c r="N247" s="30"/>
      <c r="O247" s="24"/>
    </row>
    <row r="248" spans="3:15" x14ac:dyDescent="0.25">
      <c r="C248" s="95">
        <v>42501</v>
      </c>
      <c r="D248" s="96">
        <v>24.272650371356701</v>
      </c>
      <c r="E248" s="30">
        <v>52764.4621109</v>
      </c>
      <c r="G248" s="41">
        <f t="shared" si="166"/>
        <v>6</v>
      </c>
      <c r="H248" s="95">
        <v>42006</v>
      </c>
      <c r="I248" s="97">
        <f t="shared" si="164"/>
        <v>24.666456548204302</v>
      </c>
      <c r="J248" s="30">
        <f t="shared" si="165"/>
        <v>48512.22</v>
      </c>
      <c r="K248" s="30"/>
      <c r="L248" s="30"/>
      <c r="M248" s="97">
        <f t="shared" ref="M248:N248" si="181">AVERAGE(I244:I248)</f>
        <v>24.812338315422465</v>
      </c>
      <c r="N248" s="30">
        <f t="shared" si="181"/>
        <v>49704.483333333337</v>
      </c>
      <c r="O248" s="24"/>
    </row>
    <row r="249" spans="3:15" x14ac:dyDescent="0.25">
      <c r="C249" s="95">
        <v>42500</v>
      </c>
      <c r="D249" s="96">
        <v>23.1512045045517</v>
      </c>
      <c r="E249" s="30">
        <v>53070.906116500002</v>
      </c>
      <c r="G249" s="41">
        <f t="shared" si="166"/>
        <v>7</v>
      </c>
      <c r="H249" s="95">
        <v>42007</v>
      </c>
      <c r="I249" s="97" t="str">
        <f t="shared" si="164"/>
        <v/>
      </c>
      <c r="J249" s="30" t="str">
        <f t="shared" si="165"/>
        <v/>
      </c>
      <c r="K249" s="30"/>
      <c r="L249" s="30"/>
      <c r="M249" s="30"/>
      <c r="N249" s="30"/>
      <c r="O249" s="24"/>
    </row>
    <row r="250" spans="3:15" x14ac:dyDescent="0.25">
      <c r="C250" s="95">
        <v>42499</v>
      </c>
      <c r="D250" s="96">
        <v>22.238841765456002</v>
      </c>
      <c r="E250" s="30">
        <v>50990.064887599998</v>
      </c>
      <c r="G250" s="41">
        <f t="shared" si="166"/>
        <v>1</v>
      </c>
      <c r="H250" s="95">
        <v>42008</v>
      </c>
      <c r="I250" s="97" t="str">
        <f t="shared" si="164"/>
        <v/>
      </c>
      <c r="J250" s="30" t="str">
        <f t="shared" si="165"/>
        <v/>
      </c>
      <c r="K250" s="30"/>
      <c r="L250" s="30"/>
      <c r="M250" s="30"/>
      <c r="N250" s="30"/>
      <c r="O250" s="24"/>
    </row>
    <row r="251" spans="3:15" x14ac:dyDescent="0.25">
      <c r="C251" s="95">
        <v>42496</v>
      </c>
      <c r="D251" s="96">
        <v>21.858690624166201</v>
      </c>
      <c r="E251" s="30">
        <v>51717.8257275</v>
      </c>
      <c r="G251" s="41">
        <f t="shared" si="166"/>
        <v>2</v>
      </c>
      <c r="H251" s="95">
        <v>42009</v>
      </c>
      <c r="I251" s="97">
        <f t="shared" si="164"/>
        <v>25.840102464610801</v>
      </c>
      <c r="J251" s="30">
        <f t="shared" si="165"/>
        <v>47516.82</v>
      </c>
      <c r="K251" s="97">
        <f t="shared" ref="K251:L251" si="182">AVERAGE(I245:I248,I251)</f>
        <v>25.183658895979864</v>
      </c>
      <c r="L251" s="30">
        <f t="shared" si="182"/>
        <v>48678.816666666673</v>
      </c>
      <c r="M251" s="30"/>
      <c r="N251" s="30"/>
      <c r="O251" s="24"/>
    </row>
    <row r="252" spans="3:15" x14ac:dyDescent="0.25">
      <c r="C252" s="95">
        <v>42495</v>
      </c>
      <c r="D252" s="96">
        <v>20.623199414974199</v>
      </c>
      <c r="E252" s="30">
        <v>51671.0402311</v>
      </c>
      <c r="G252" s="41">
        <f t="shared" si="166"/>
        <v>3</v>
      </c>
      <c r="H252" s="95">
        <v>42010</v>
      </c>
      <c r="I252" s="97">
        <f t="shared" si="164"/>
        <v>26.029079349455898</v>
      </c>
      <c r="J252" s="30">
        <f t="shared" si="165"/>
        <v>48000.92</v>
      </c>
      <c r="K252" s="30"/>
      <c r="L252" s="30"/>
      <c r="M252" s="30"/>
      <c r="N252" s="30"/>
      <c r="O252" s="24"/>
    </row>
    <row r="253" spans="3:15" x14ac:dyDescent="0.25">
      <c r="C253" s="95">
        <v>42494</v>
      </c>
      <c r="D253" s="96">
        <v>20.433123844329302</v>
      </c>
      <c r="E253" s="30">
        <v>52552.797222000001</v>
      </c>
      <c r="G253" s="41">
        <f t="shared" si="166"/>
        <v>4</v>
      </c>
      <c r="H253" s="95">
        <v>42011</v>
      </c>
      <c r="I253" s="97">
        <f t="shared" si="164"/>
        <v>26.7849868888364</v>
      </c>
      <c r="J253" s="30">
        <f t="shared" si="165"/>
        <v>49462.91</v>
      </c>
      <c r="K253" s="30"/>
      <c r="L253" s="30"/>
      <c r="M253" s="30"/>
      <c r="N253" s="30"/>
      <c r="O253" s="24"/>
    </row>
    <row r="254" spans="3:15" x14ac:dyDescent="0.25">
      <c r="C254" s="95">
        <v>42493</v>
      </c>
      <c r="D254" s="96">
        <v>20.3285822804745</v>
      </c>
      <c r="E254" s="30">
        <v>52260.187467900003</v>
      </c>
      <c r="G254" s="41">
        <f t="shared" si="166"/>
        <v>5</v>
      </c>
      <c r="H254" s="95">
        <v>42012</v>
      </c>
      <c r="I254" s="97">
        <f t="shared" si="164"/>
        <v>26.4567638783159</v>
      </c>
      <c r="J254" s="30">
        <f t="shared" si="165"/>
        <v>49943.3</v>
      </c>
      <c r="K254" s="30"/>
      <c r="L254" s="30"/>
      <c r="M254" s="30"/>
      <c r="N254" s="30"/>
      <c r="O254" s="24"/>
    </row>
    <row r="255" spans="3:15" x14ac:dyDescent="0.25">
      <c r="C255" s="95">
        <v>42492</v>
      </c>
      <c r="D255" s="96">
        <v>20.376101173135801</v>
      </c>
      <c r="E255" s="30">
        <v>53561.534210799997</v>
      </c>
      <c r="G255" s="41">
        <f t="shared" si="166"/>
        <v>6</v>
      </c>
      <c r="H255" s="95">
        <v>42013</v>
      </c>
      <c r="I255" s="97">
        <f t="shared" si="164"/>
        <v>26.208110082467101</v>
      </c>
      <c r="J255" s="30">
        <f t="shared" si="165"/>
        <v>48840.25</v>
      </c>
      <c r="K255" s="30"/>
      <c r="L255" s="30"/>
      <c r="M255" s="97">
        <f t="shared" ref="M255:N255" si="183">AVERAGE(I251:I255)</f>
        <v>26.263808532737222</v>
      </c>
      <c r="N255" s="30">
        <f t="shared" si="183"/>
        <v>48752.840000000004</v>
      </c>
      <c r="O255" s="24"/>
    </row>
    <row r="256" spans="3:15" x14ac:dyDescent="0.25">
      <c r="C256" s="95">
        <v>42489</v>
      </c>
      <c r="D256" s="96">
        <v>20.433123844329302</v>
      </c>
      <c r="E256" s="30">
        <v>53910.507000999998</v>
      </c>
      <c r="G256" s="41">
        <f t="shared" si="166"/>
        <v>7</v>
      </c>
      <c r="H256" s="95">
        <v>42014</v>
      </c>
      <c r="I256" s="97" t="str">
        <f t="shared" si="164"/>
        <v/>
      </c>
      <c r="J256" s="30" t="str">
        <f t="shared" si="165"/>
        <v/>
      </c>
      <c r="K256" s="30"/>
      <c r="L256" s="30"/>
      <c r="M256" s="30"/>
      <c r="N256" s="30"/>
      <c r="O256" s="24"/>
    </row>
    <row r="257" spans="3:15" x14ac:dyDescent="0.25">
      <c r="C257" s="95">
        <v>42488</v>
      </c>
      <c r="D257" s="96">
        <v>20.3190785019423</v>
      </c>
      <c r="E257" s="30">
        <v>54311.966230600003</v>
      </c>
      <c r="G257" s="41">
        <f t="shared" si="166"/>
        <v>1</v>
      </c>
      <c r="H257" s="95">
        <v>42015</v>
      </c>
      <c r="I257" s="97" t="str">
        <f t="shared" si="164"/>
        <v/>
      </c>
      <c r="J257" s="30" t="str">
        <f t="shared" si="165"/>
        <v/>
      </c>
      <c r="K257" s="30"/>
      <c r="L257" s="30"/>
      <c r="M257" s="30"/>
      <c r="N257" s="30"/>
      <c r="O257" s="24"/>
    </row>
    <row r="258" spans="3:15" x14ac:dyDescent="0.25">
      <c r="C258" s="95">
        <v>42487</v>
      </c>
      <c r="D258" s="96">
        <v>19.957934917716901</v>
      </c>
      <c r="E258" s="30">
        <v>54477.781809499997</v>
      </c>
      <c r="G258" s="41">
        <f t="shared" si="166"/>
        <v>2</v>
      </c>
      <c r="H258" s="95">
        <v>42016</v>
      </c>
      <c r="I258" s="97">
        <f t="shared" si="164"/>
        <v>24.189041260174601</v>
      </c>
      <c r="J258" s="30">
        <f t="shared" si="165"/>
        <v>48139.74</v>
      </c>
      <c r="K258" s="97">
        <f t="shared" ref="K258:L258" si="184">AVERAGE(I252:I255,I258)</f>
        <v>25.933596291849977</v>
      </c>
      <c r="L258" s="30">
        <f t="shared" si="184"/>
        <v>48877.423999999999</v>
      </c>
      <c r="M258" s="30"/>
      <c r="N258" s="30"/>
      <c r="O258" s="24"/>
    </row>
    <row r="259" spans="3:15" x14ac:dyDescent="0.25">
      <c r="C259" s="95">
        <v>42486</v>
      </c>
      <c r="D259" s="96">
        <v>19.853393353862199</v>
      </c>
      <c r="E259" s="30">
        <v>53082.501748900002</v>
      </c>
      <c r="G259" s="41">
        <f t="shared" si="166"/>
        <v>3</v>
      </c>
      <c r="H259" s="95">
        <v>42017</v>
      </c>
      <c r="I259" s="97">
        <f t="shared" si="164"/>
        <v>22.896041521760601</v>
      </c>
      <c r="J259" s="30">
        <f t="shared" si="165"/>
        <v>48041.67</v>
      </c>
      <c r="K259" s="30"/>
      <c r="L259" s="30"/>
      <c r="M259" s="30"/>
      <c r="N259" s="30"/>
      <c r="O259" s="24"/>
    </row>
    <row r="260" spans="3:15" x14ac:dyDescent="0.25">
      <c r="C260" s="95">
        <v>42485</v>
      </c>
      <c r="D260" s="96">
        <v>19.568279997894901</v>
      </c>
      <c r="E260" s="30">
        <v>51861.713646800003</v>
      </c>
      <c r="G260" s="41">
        <f t="shared" si="166"/>
        <v>4</v>
      </c>
      <c r="H260" s="95">
        <v>42018</v>
      </c>
      <c r="I260" s="97">
        <f t="shared" si="164"/>
        <v>21.6328802388486</v>
      </c>
      <c r="J260" s="30">
        <f t="shared" si="165"/>
        <v>47645.87</v>
      </c>
      <c r="K260" s="30"/>
      <c r="L260" s="30"/>
      <c r="M260" s="30"/>
      <c r="N260" s="30"/>
      <c r="O260" s="24"/>
    </row>
    <row r="261" spans="3:15" x14ac:dyDescent="0.25">
      <c r="C261" s="95">
        <v>42482</v>
      </c>
      <c r="D261" s="96">
        <v>18.769962601186201</v>
      </c>
      <c r="E261" s="30">
        <v>52907.878038700001</v>
      </c>
      <c r="G261" s="41">
        <f t="shared" si="166"/>
        <v>5</v>
      </c>
      <c r="H261" s="95">
        <v>42019</v>
      </c>
      <c r="I261" s="97">
        <f t="shared" si="164"/>
        <v>22.876149218092699</v>
      </c>
      <c r="J261" s="30">
        <f t="shared" si="165"/>
        <v>48026.31</v>
      </c>
      <c r="K261" s="30"/>
      <c r="L261" s="30"/>
      <c r="M261" s="30"/>
      <c r="N261" s="30"/>
      <c r="O261" s="24"/>
    </row>
    <row r="262" spans="3:15" x14ac:dyDescent="0.25">
      <c r="C262" s="95">
        <v>42480</v>
      </c>
      <c r="D262" s="96">
        <v>19.140609963943799</v>
      </c>
      <c r="E262" s="30">
        <v>53630.930251999998</v>
      </c>
      <c r="G262" s="41">
        <f t="shared" si="166"/>
        <v>6</v>
      </c>
      <c r="H262" s="95">
        <v>42020</v>
      </c>
      <c r="I262" s="97">
        <f t="shared" ref="I262:I325" si="185">IFERROR(VLOOKUP(H262,$C$6:$E$923,2,FALSE),"")</f>
        <v>23.870764401488099</v>
      </c>
      <c r="J262" s="30">
        <f t="shared" ref="J262:J325" si="186">IFERROR(VLOOKUP(H262,$C$6:$E$923,3,FALSE),"")</f>
        <v>49016.52</v>
      </c>
      <c r="K262" s="30"/>
      <c r="L262" s="30"/>
      <c r="M262" s="97">
        <f t="shared" ref="M262:N262" si="187">AVERAGE(I258:I262)</f>
        <v>23.092975328072921</v>
      </c>
      <c r="N262" s="30">
        <f t="shared" si="187"/>
        <v>48174.021999999997</v>
      </c>
      <c r="O262" s="24"/>
    </row>
    <row r="263" spans="3:15" x14ac:dyDescent="0.25">
      <c r="C263" s="95">
        <v>42479</v>
      </c>
      <c r="D263" s="96">
        <v>19.340189313120899</v>
      </c>
      <c r="E263" s="30">
        <v>53710.046561499999</v>
      </c>
      <c r="G263" s="41">
        <f t="shared" ref="G263:G326" si="188">WEEKDAY(H263)</f>
        <v>7</v>
      </c>
      <c r="H263" s="95">
        <v>42021</v>
      </c>
      <c r="I263" s="97" t="str">
        <f t="shared" si="185"/>
        <v/>
      </c>
      <c r="J263" s="30" t="str">
        <f t="shared" si="186"/>
        <v/>
      </c>
      <c r="K263" s="30"/>
      <c r="L263" s="30"/>
      <c r="M263" s="30"/>
      <c r="N263" s="30"/>
      <c r="O263" s="24"/>
    </row>
    <row r="264" spans="3:15" x14ac:dyDescent="0.25">
      <c r="C264" s="95">
        <v>42478</v>
      </c>
      <c r="D264" s="96">
        <v>18.389811459896301</v>
      </c>
      <c r="E264" s="30">
        <v>52894.079411500003</v>
      </c>
      <c r="G264" s="41">
        <f t="shared" si="188"/>
        <v>1</v>
      </c>
      <c r="H264" s="95">
        <v>42022</v>
      </c>
      <c r="I264" s="97" t="str">
        <f t="shared" si="185"/>
        <v/>
      </c>
      <c r="J264" s="30" t="str">
        <f t="shared" si="186"/>
        <v/>
      </c>
      <c r="K264" s="30"/>
      <c r="L264" s="30"/>
      <c r="M264" s="30"/>
      <c r="N264" s="30"/>
      <c r="O264" s="24"/>
    </row>
    <row r="265" spans="3:15" x14ac:dyDescent="0.25">
      <c r="C265" s="95">
        <v>42475</v>
      </c>
      <c r="D265" s="96">
        <v>18.674924815863701</v>
      </c>
      <c r="E265" s="30">
        <v>53227.739952800002</v>
      </c>
      <c r="G265" s="41">
        <f t="shared" si="188"/>
        <v>2</v>
      </c>
      <c r="H265" s="95">
        <v>42023</v>
      </c>
      <c r="I265" s="97">
        <f t="shared" si="185"/>
        <v>22.945772280930399</v>
      </c>
      <c r="J265" s="30">
        <f t="shared" si="186"/>
        <v>47758.01</v>
      </c>
      <c r="K265" s="97">
        <f t="shared" ref="K265:L265" si="189">AVERAGE(I259:I262,I265)</f>
        <v>22.844321532224079</v>
      </c>
      <c r="L265" s="30">
        <f t="shared" si="189"/>
        <v>48097.675999999999</v>
      </c>
      <c r="M265" s="30"/>
      <c r="N265" s="30"/>
      <c r="O265" s="24"/>
    </row>
    <row r="266" spans="3:15" x14ac:dyDescent="0.25">
      <c r="C266" s="95">
        <v>42474</v>
      </c>
      <c r="D266" s="96">
        <v>18.836489050911901</v>
      </c>
      <c r="E266" s="30">
        <v>52411.0165079</v>
      </c>
      <c r="G266" s="41">
        <f t="shared" si="188"/>
        <v>3</v>
      </c>
      <c r="H266" s="95">
        <v>42024</v>
      </c>
      <c r="I266" s="97">
        <f t="shared" si="185"/>
        <v>23.592272150137401</v>
      </c>
      <c r="J266" s="30">
        <f t="shared" si="186"/>
        <v>47876.66</v>
      </c>
      <c r="K266" s="30"/>
      <c r="L266" s="30"/>
      <c r="M266" s="30"/>
      <c r="N266" s="30"/>
      <c r="O266" s="24"/>
    </row>
    <row r="267" spans="3:15" x14ac:dyDescent="0.25">
      <c r="C267" s="95">
        <v>42473</v>
      </c>
      <c r="D267" s="96">
        <v>18.437330352557598</v>
      </c>
      <c r="E267" s="30">
        <v>53149.840683100003</v>
      </c>
      <c r="G267" s="41">
        <f t="shared" si="188"/>
        <v>4</v>
      </c>
      <c r="H267" s="95">
        <v>42025</v>
      </c>
      <c r="I267" s="97">
        <f t="shared" si="185"/>
        <v>22.289326259889499</v>
      </c>
      <c r="J267" s="30">
        <f t="shared" si="186"/>
        <v>49224.08</v>
      </c>
      <c r="K267" s="30"/>
      <c r="L267" s="30"/>
      <c r="M267" s="30"/>
      <c r="N267" s="30"/>
      <c r="O267" s="24"/>
    </row>
    <row r="268" spans="3:15" x14ac:dyDescent="0.25">
      <c r="C268" s="95">
        <v>42472</v>
      </c>
      <c r="D268" s="96">
        <v>17.810080969429301</v>
      </c>
      <c r="E268" s="30">
        <v>52001.863584400002</v>
      </c>
      <c r="G268" s="41">
        <f t="shared" si="188"/>
        <v>5</v>
      </c>
      <c r="H268" s="95">
        <v>42026</v>
      </c>
      <c r="I268" s="97">
        <f t="shared" si="185"/>
        <v>22.349003170893202</v>
      </c>
      <c r="J268" s="30">
        <f t="shared" si="186"/>
        <v>49442.62</v>
      </c>
      <c r="K268" s="30"/>
      <c r="L268" s="30"/>
      <c r="M268" s="30"/>
      <c r="N268" s="30"/>
      <c r="O268" s="24"/>
    </row>
    <row r="269" spans="3:15" x14ac:dyDescent="0.25">
      <c r="C269" s="95">
        <v>42471</v>
      </c>
      <c r="D269" s="96">
        <v>17.249358036026798</v>
      </c>
      <c r="E269" s="30">
        <v>50165.474556599998</v>
      </c>
      <c r="G269" s="41">
        <f t="shared" si="188"/>
        <v>6</v>
      </c>
      <c r="H269" s="95">
        <v>42027</v>
      </c>
      <c r="I269" s="97">
        <f t="shared" si="185"/>
        <v>19.007096154684898</v>
      </c>
      <c r="J269" s="30">
        <f t="shared" si="186"/>
        <v>48775.3</v>
      </c>
      <c r="K269" s="30"/>
      <c r="L269" s="30"/>
      <c r="M269" s="97">
        <f t="shared" ref="M269:N269" si="190">AVERAGE(I265:I269)</f>
        <v>22.036694003307083</v>
      </c>
      <c r="N269" s="30">
        <f t="shared" si="190"/>
        <v>48615.333999999995</v>
      </c>
      <c r="O269" s="24"/>
    </row>
    <row r="270" spans="3:15" x14ac:dyDescent="0.25">
      <c r="C270" s="95">
        <v>42468</v>
      </c>
      <c r="D270" s="96">
        <v>16.8216880020757</v>
      </c>
      <c r="E270" s="30">
        <v>50292.926839400003</v>
      </c>
      <c r="G270" s="41">
        <f t="shared" si="188"/>
        <v>7</v>
      </c>
      <c r="H270" s="95">
        <v>42028</v>
      </c>
      <c r="I270" s="97" t="str">
        <f t="shared" si="185"/>
        <v/>
      </c>
      <c r="J270" s="30" t="str">
        <f t="shared" si="186"/>
        <v/>
      </c>
      <c r="K270" s="30"/>
      <c r="L270" s="30"/>
      <c r="M270" s="30"/>
      <c r="N270" s="30"/>
      <c r="O270" s="24"/>
    </row>
    <row r="271" spans="3:15" x14ac:dyDescent="0.25">
      <c r="C271" s="95">
        <v>42467</v>
      </c>
      <c r="D271" s="96">
        <v>16.232453733076401</v>
      </c>
      <c r="E271" s="30">
        <v>48513.099911700003</v>
      </c>
      <c r="G271" s="41">
        <f t="shared" si="188"/>
        <v>1</v>
      </c>
      <c r="H271" s="95">
        <v>42029</v>
      </c>
      <c r="I271" s="97" t="str">
        <f t="shared" si="185"/>
        <v/>
      </c>
      <c r="J271" s="30" t="str">
        <f t="shared" si="186"/>
        <v/>
      </c>
      <c r="K271" s="30"/>
      <c r="L271" s="30"/>
      <c r="M271" s="30"/>
      <c r="N271" s="30"/>
      <c r="O271" s="24"/>
    </row>
    <row r="272" spans="3:15" x14ac:dyDescent="0.25">
      <c r="C272" s="95">
        <v>42466</v>
      </c>
      <c r="D272" s="96">
        <v>16.2989801828022</v>
      </c>
      <c r="E272" s="30">
        <v>48096.240400900002</v>
      </c>
      <c r="G272" s="41">
        <f t="shared" si="188"/>
        <v>2</v>
      </c>
      <c r="H272" s="95">
        <v>42030</v>
      </c>
      <c r="I272" s="97">
        <f t="shared" si="185"/>
        <v>16.351473615019302</v>
      </c>
      <c r="J272" s="30">
        <f t="shared" si="186"/>
        <v>48576.55</v>
      </c>
      <c r="K272" s="97">
        <f t="shared" ref="K272:L272" si="191">AVERAGE(I266:I269,I272)</f>
        <v>20.717834270124861</v>
      </c>
      <c r="L272" s="30">
        <f t="shared" si="191"/>
        <v>48779.042000000001</v>
      </c>
      <c r="M272" s="30"/>
      <c r="N272" s="30"/>
      <c r="O272" s="24"/>
    </row>
    <row r="273" spans="3:15" x14ac:dyDescent="0.25">
      <c r="C273" s="95">
        <v>42465</v>
      </c>
      <c r="D273" s="96">
        <v>16.869206894736902</v>
      </c>
      <c r="E273" s="30">
        <v>49053.615362800003</v>
      </c>
      <c r="G273" s="41">
        <f t="shared" si="188"/>
        <v>3</v>
      </c>
      <c r="H273" s="95">
        <v>42031</v>
      </c>
      <c r="I273" s="97">
        <f t="shared" si="185"/>
        <v>17.306304191078802</v>
      </c>
      <c r="J273" s="30">
        <f t="shared" si="186"/>
        <v>48591.23</v>
      </c>
      <c r="K273" s="30"/>
      <c r="L273" s="30"/>
      <c r="M273" s="30"/>
      <c r="N273" s="30"/>
      <c r="O273" s="24"/>
    </row>
    <row r="274" spans="3:15" x14ac:dyDescent="0.25">
      <c r="C274" s="95">
        <v>42464</v>
      </c>
      <c r="D274" s="96">
        <v>17.192335364833301</v>
      </c>
      <c r="E274" s="30">
        <v>48779.985030099997</v>
      </c>
      <c r="G274" s="41">
        <f t="shared" si="188"/>
        <v>4</v>
      </c>
      <c r="H274" s="95">
        <v>42032</v>
      </c>
      <c r="I274" s="97">
        <f t="shared" si="185"/>
        <v>16.659804321871899</v>
      </c>
      <c r="J274" s="30">
        <f t="shared" si="186"/>
        <v>47694.54</v>
      </c>
      <c r="K274" s="30"/>
      <c r="L274" s="30"/>
      <c r="M274" s="30"/>
      <c r="N274" s="30"/>
      <c r="O274" s="24"/>
    </row>
    <row r="275" spans="3:15" x14ac:dyDescent="0.25">
      <c r="C275" s="95">
        <v>42461</v>
      </c>
      <c r="D275" s="96">
        <v>17.838592305026001</v>
      </c>
      <c r="E275" s="30">
        <v>50561.5260757</v>
      </c>
      <c r="G275" s="41">
        <f t="shared" si="188"/>
        <v>5</v>
      </c>
      <c r="H275" s="95">
        <v>42033</v>
      </c>
      <c r="I275" s="97">
        <f t="shared" si="185"/>
        <v>17.0377580915621</v>
      </c>
      <c r="J275" s="30">
        <f t="shared" si="186"/>
        <v>47762.239999999998</v>
      </c>
      <c r="K275" s="30"/>
      <c r="L275" s="30"/>
      <c r="M275" s="30"/>
      <c r="N275" s="30"/>
      <c r="O275" s="24"/>
    </row>
    <row r="276" spans="3:15" x14ac:dyDescent="0.25">
      <c r="C276" s="95">
        <v>42460</v>
      </c>
      <c r="D276" s="96">
        <v>17.772065855300301</v>
      </c>
      <c r="E276" s="30">
        <v>50055.273100999999</v>
      </c>
      <c r="G276" s="41">
        <f t="shared" si="188"/>
        <v>6</v>
      </c>
      <c r="H276" s="95">
        <v>42034</v>
      </c>
      <c r="I276" s="97">
        <f t="shared" si="185"/>
        <v>16.908458117720699</v>
      </c>
      <c r="J276" s="30">
        <f t="shared" si="186"/>
        <v>46907.68</v>
      </c>
      <c r="K276" s="30"/>
      <c r="L276" s="30"/>
      <c r="M276" s="97">
        <f t="shared" ref="M276:N276" si="192">AVERAGE(I272:I276)</f>
        <v>16.85275966745056</v>
      </c>
      <c r="N276" s="30">
        <f t="shared" si="192"/>
        <v>47906.447999999997</v>
      </c>
      <c r="O276" s="24"/>
    </row>
    <row r="277" spans="3:15" x14ac:dyDescent="0.25">
      <c r="C277" s="95">
        <v>42459</v>
      </c>
      <c r="D277" s="96">
        <v>17.591494063187699</v>
      </c>
      <c r="E277" s="30">
        <v>51248.924286499998</v>
      </c>
      <c r="G277" s="41">
        <f t="shared" si="188"/>
        <v>7</v>
      </c>
      <c r="H277" s="95">
        <v>42035</v>
      </c>
      <c r="I277" s="97" t="str">
        <f t="shared" si="185"/>
        <v/>
      </c>
      <c r="J277" s="30" t="str">
        <f t="shared" si="186"/>
        <v/>
      </c>
      <c r="K277" s="30"/>
      <c r="L277" s="30"/>
      <c r="M277" s="30"/>
      <c r="N277" s="30"/>
      <c r="O277" s="24"/>
    </row>
    <row r="278" spans="3:15" x14ac:dyDescent="0.25">
      <c r="C278" s="95">
        <v>42458</v>
      </c>
      <c r="D278" s="96">
        <v>17.8480960835583</v>
      </c>
      <c r="E278" s="30">
        <v>51154.993719500002</v>
      </c>
      <c r="G278" s="41">
        <f t="shared" si="188"/>
        <v>1</v>
      </c>
      <c r="H278" s="95">
        <v>42036</v>
      </c>
      <c r="I278" s="97" t="str">
        <f t="shared" si="185"/>
        <v/>
      </c>
      <c r="J278" s="30" t="str">
        <f t="shared" si="186"/>
        <v/>
      </c>
      <c r="K278" s="30"/>
      <c r="L278" s="30"/>
      <c r="M278" s="30"/>
      <c r="N278" s="30"/>
      <c r="O278" s="24"/>
    </row>
    <row r="279" spans="3:15" x14ac:dyDescent="0.25">
      <c r="C279" s="95">
        <v>42457</v>
      </c>
      <c r="D279" s="96">
        <v>17.372907156945999</v>
      </c>
      <c r="E279" s="30">
        <v>50838.2261822</v>
      </c>
      <c r="G279" s="41">
        <f t="shared" si="188"/>
        <v>2</v>
      </c>
      <c r="H279" s="95">
        <v>42037</v>
      </c>
      <c r="I279" s="97">
        <f t="shared" si="185"/>
        <v>16.838835054882999</v>
      </c>
      <c r="J279" s="30">
        <f t="shared" si="186"/>
        <v>47650.73</v>
      </c>
      <c r="K279" s="97">
        <f t="shared" ref="K279:L279" si="193">AVERAGE(I273:I276,I279)</f>
        <v>16.950231955423298</v>
      </c>
      <c r="L279" s="30">
        <f t="shared" si="193"/>
        <v>47721.284</v>
      </c>
      <c r="M279" s="30"/>
      <c r="N279" s="30"/>
      <c r="O279" s="24"/>
    </row>
    <row r="280" spans="3:15" x14ac:dyDescent="0.25">
      <c r="C280" s="95">
        <v>42453</v>
      </c>
      <c r="D280" s="96">
        <v>17.510997622487501</v>
      </c>
      <c r="E280" s="30">
        <v>49657.390604599997</v>
      </c>
      <c r="G280" s="41">
        <f t="shared" si="188"/>
        <v>3</v>
      </c>
      <c r="H280" s="95">
        <v>42038</v>
      </c>
      <c r="I280" s="97">
        <f t="shared" si="185"/>
        <v>15.993412148997001</v>
      </c>
      <c r="J280" s="30">
        <f t="shared" si="186"/>
        <v>48963.66</v>
      </c>
      <c r="K280" s="30"/>
      <c r="L280" s="30"/>
      <c r="M280" s="30"/>
      <c r="N280" s="30"/>
      <c r="O280" s="24"/>
    </row>
    <row r="281" spans="3:15" x14ac:dyDescent="0.25">
      <c r="C281" s="95">
        <v>42452</v>
      </c>
      <c r="D281" s="96">
        <v>17.109544620225201</v>
      </c>
      <c r="E281" s="30">
        <v>49690.046963499997</v>
      </c>
      <c r="G281" s="41">
        <f t="shared" si="188"/>
        <v>4</v>
      </c>
      <c r="H281" s="95">
        <v>42039</v>
      </c>
      <c r="I281" s="97">
        <f t="shared" si="185"/>
        <v>16.510612044362599</v>
      </c>
      <c r="J281" s="30">
        <f t="shared" si="186"/>
        <v>49301.05</v>
      </c>
      <c r="K281" s="30"/>
      <c r="L281" s="30"/>
      <c r="M281" s="30"/>
      <c r="N281" s="30"/>
      <c r="O281" s="24"/>
    </row>
    <row r="282" spans="3:15" x14ac:dyDescent="0.25">
      <c r="C282" s="95">
        <v>42451</v>
      </c>
      <c r="D282" s="96">
        <v>17.5587896465663</v>
      </c>
      <c r="E282" s="30">
        <v>51010.194037399997</v>
      </c>
      <c r="G282" s="41">
        <f t="shared" si="188"/>
        <v>5</v>
      </c>
      <c r="H282" s="95">
        <v>42040</v>
      </c>
      <c r="I282" s="97">
        <f t="shared" si="185"/>
        <v>16.102819819170499</v>
      </c>
      <c r="J282" s="30">
        <f t="shared" si="186"/>
        <v>49233.85</v>
      </c>
      <c r="K282" s="30"/>
      <c r="L282" s="30"/>
      <c r="M282" s="30"/>
      <c r="N282" s="30"/>
      <c r="O282" s="24"/>
    </row>
    <row r="283" spans="3:15" x14ac:dyDescent="0.25">
      <c r="C283" s="95">
        <v>42450</v>
      </c>
      <c r="D283" s="96">
        <v>17.549231241750601</v>
      </c>
      <c r="E283" s="30">
        <v>51171.545880999998</v>
      </c>
      <c r="G283" s="41">
        <f t="shared" si="188"/>
        <v>6</v>
      </c>
      <c r="H283" s="95">
        <v>42041</v>
      </c>
      <c r="I283" s="97">
        <f t="shared" si="185"/>
        <v>15.9138429343254</v>
      </c>
      <c r="J283" s="30">
        <f t="shared" si="186"/>
        <v>48792.27</v>
      </c>
      <c r="K283" s="30"/>
      <c r="L283" s="30"/>
      <c r="M283" s="97">
        <f t="shared" ref="M283:N283" si="194">AVERAGE(I279:I283)</f>
        <v>16.271904400347701</v>
      </c>
      <c r="N283" s="30">
        <f t="shared" si="194"/>
        <v>48788.311999999998</v>
      </c>
      <c r="O283" s="24"/>
    </row>
    <row r="284" spans="3:15" x14ac:dyDescent="0.25">
      <c r="C284" s="95">
        <v>42447</v>
      </c>
      <c r="D284" s="96">
        <v>17.518280919891399</v>
      </c>
      <c r="E284" s="30">
        <v>50814.656041000002</v>
      </c>
      <c r="G284" s="41">
        <f t="shared" si="188"/>
        <v>7</v>
      </c>
      <c r="H284" s="95">
        <v>42042</v>
      </c>
      <c r="I284" s="97" t="str">
        <f t="shared" si="185"/>
        <v/>
      </c>
      <c r="J284" s="30" t="str">
        <f t="shared" si="186"/>
        <v/>
      </c>
      <c r="K284" s="30"/>
      <c r="L284" s="30"/>
      <c r="M284" s="30"/>
      <c r="N284" s="30"/>
      <c r="O284" s="24"/>
    </row>
    <row r="285" spans="3:15" x14ac:dyDescent="0.25">
      <c r="C285" s="95">
        <v>42446</v>
      </c>
      <c r="D285" s="96">
        <v>17.3259836540309</v>
      </c>
      <c r="E285" s="30">
        <v>50913.789266300002</v>
      </c>
      <c r="G285" s="41">
        <f t="shared" si="188"/>
        <v>1</v>
      </c>
      <c r="H285" s="95">
        <v>42043</v>
      </c>
      <c r="I285" s="97" t="str">
        <f t="shared" si="185"/>
        <v/>
      </c>
      <c r="J285" s="30" t="str">
        <f t="shared" si="186"/>
        <v/>
      </c>
      <c r="K285" s="30"/>
      <c r="L285" s="30"/>
      <c r="M285" s="30"/>
      <c r="N285" s="30"/>
      <c r="O285" s="24"/>
    </row>
    <row r="286" spans="3:15" x14ac:dyDescent="0.25">
      <c r="C286" s="95">
        <v>42445</v>
      </c>
      <c r="D286" s="96">
        <v>16.585639180468</v>
      </c>
      <c r="E286" s="30">
        <v>47763.431743599998</v>
      </c>
      <c r="G286" s="41">
        <f t="shared" si="188"/>
        <v>2</v>
      </c>
      <c r="H286" s="95">
        <v>42044</v>
      </c>
      <c r="I286" s="97">
        <f t="shared" si="185"/>
        <v>15.704973745812399</v>
      </c>
      <c r="J286" s="30">
        <f t="shared" si="186"/>
        <v>49382.58</v>
      </c>
      <c r="K286" s="97">
        <f t="shared" ref="K286:L286" si="195">AVERAGE(I280:I283,I286)</f>
        <v>16.045132138533578</v>
      </c>
      <c r="L286" s="30">
        <f t="shared" si="195"/>
        <v>49134.681999999993</v>
      </c>
      <c r="M286" s="30"/>
      <c r="N286" s="30"/>
      <c r="O286" s="24"/>
    </row>
    <row r="287" spans="3:15" x14ac:dyDescent="0.25">
      <c r="C287" s="95">
        <v>42444</v>
      </c>
      <c r="D287" s="96">
        <v>15.9606730664214</v>
      </c>
      <c r="E287" s="30">
        <v>47130.022575299998</v>
      </c>
      <c r="G287" s="41">
        <f t="shared" si="188"/>
        <v>3</v>
      </c>
      <c r="H287" s="95">
        <v>42045</v>
      </c>
      <c r="I287" s="97">
        <f t="shared" si="185"/>
        <v>15.1778276986128</v>
      </c>
      <c r="J287" s="30">
        <f t="shared" si="186"/>
        <v>48510.28</v>
      </c>
      <c r="K287" s="30"/>
      <c r="L287" s="30"/>
      <c r="M287" s="30"/>
      <c r="N287" s="30"/>
      <c r="O287" s="24"/>
    </row>
    <row r="288" spans="3:15" x14ac:dyDescent="0.25">
      <c r="C288" s="95">
        <v>42443</v>
      </c>
      <c r="D288" s="96">
        <v>16.499105410830801</v>
      </c>
      <c r="E288" s="30">
        <v>48867.334499299999</v>
      </c>
      <c r="G288" s="41">
        <f t="shared" si="188"/>
        <v>4</v>
      </c>
      <c r="H288" s="95">
        <v>42046</v>
      </c>
      <c r="I288" s="97">
        <f t="shared" si="185"/>
        <v>14.2229971225533</v>
      </c>
      <c r="J288" s="30">
        <f t="shared" si="186"/>
        <v>48239.67</v>
      </c>
      <c r="K288" s="30"/>
      <c r="L288" s="30"/>
      <c r="M288" s="30"/>
      <c r="N288" s="30"/>
      <c r="O288" s="24"/>
    </row>
    <row r="289" spans="3:15" x14ac:dyDescent="0.25">
      <c r="C289" s="95">
        <v>42440</v>
      </c>
      <c r="D289" s="96">
        <v>15.8645244334911</v>
      </c>
      <c r="E289" s="30">
        <v>49638.675313400003</v>
      </c>
      <c r="G289" s="41">
        <f t="shared" si="188"/>
        <v>5</v>
      </c>
      <c r="H289" s="95">
        <v>42047</v>
      </c>
      <c r="I289" s="97">
        <f t="shared" si="185"/>
        <v>14.799873928922599</v>
      </c>
      <c r="J289" s="30">
        <f t="shared" si="186"/>
        <v>49532.72</v>
      </c>
      <c r="K289" s="30"/>
      <c r="L289" s="30"/>
      <c r="M289" s="30"/>
      <c r="N289" s="30"/>
      <c r="O289" s="24"/>
    </row>
    <row r="290" spans="3:15" x14ac:dyDescent="0.25">
      <c r="C290" s="95">
        <v>42439</v>
      </c>
      <c r="D290" s="96">
        <v>15.2107137295654</v>
      </c>
      <c r="E290" s="30">
        <v>49571.105159400002</v>
      </c>
      <c r="G290" s="41">
        <f t="shared" si="188"/>
        <v>6</v>
      </c>
      <c r="H290" s="95">
        <v>42048</v>
      </c>
      <c r="I290" s="97">
        <f t="shared" si="185"/>
        <v>16.142604426506299</v>
      </c>
      <c r="J290" s="30">
        <f t="shared" si="186"/>
        <v>50635.92</v>
      </c>
      <c r="K290" s="30"/>
      <c r="L290" s="30"/>
      <c r="M290" s="97">
        <f t="shared" ref="M290:N290" si="196">AVERAGE(I286:I290)</f>
        <v>15.209655384481479</v>
      </c>
      <c r="N290" s="30">
        <f t="shared" si="196"/>
        <v>49260.233999999997</v>
      </c>
      <c r="O290" s="24"/>
    </row>
    <row r="291" spans="3:15" x14ac:dyDescent="0.25">
      <c r="C291" s="95">
        <v>42438</v>
      </c>
      <c r="D291" s="96">
        <v>14.9030381041886</v>
      </c>
      <c r="E291" s="30">
        <v>48665.090724299997</v>
      </c>
      <c r="G291" s="41">
        <f t="shared" si="188"/>
        <v>7</v>
      </c>
      <c r="H291" s="95">
        <v>42049</v>
      </c>
      <c r="I291" s="97" t="str">
        <f t="shared" si="185"/>
        <v/>
      </c>
      <c r="J291" s="30" t="str">
        <f t="shared" si="186"/>
        <v/>
      </c>
      <c r="K291" s="30"/>
      <c r="L291" s="30"/>
      <c r="M291" s="30"/>
      <c r="N291" s="30"/>
      <c r="O291" s="24"/>
    </row>
    <row r="292" spans="3:15" x14ac:dyDescent="0.25">
      <c r="C292" s="95">
        <v>42437</v>
      </c>
      <c r="D292" s="96">
        <v>15.2395583194445</v>
      </c>
      <c r="E292" s="30">
        <v>49102.135161400001</v>
      </c>
      <c r="G292" s="41">
        <f t="shared" si="188"/>
        <v>1</v>
      </c>
      <c r="H292" s="95">
        <v>42050</v>
      </c>
      <c r="I292" s="97" t="str">
        <f t="shared" si="185"/>
        <v/>
      </c>
      <c r="J292" s="30" t="str">
        <f t="shared" si="186"/>
        <v/>
      </c>
      <c r="K292" s="30"/>
      <c r="L292" s="30"/>
      <c r="M292" s="30"/>
      <c r="N292" s="30"/>
      <c r="O292" s="24"/>
    </row>
    <row r="293" spans="3:15" x14ac:dyDescent="0.25">
      <c r="C293" s="95">
        <v>42436</v>
      </c>
      <c r="D293" s="96">
        <v>15.056875916877001</v>
      </c>
      <c r="E293" s="30">
        <v>49246.101598699999</v>
      </c>
      <c r="G293" s="41">
        <f t="shared" si="188"/>
        <v>2</v>
      </c>
      <c r="H293" s="95">
        <v>42051</v>
      </c>
      <c r="I293" s="97" t="str">
        <f t="shared" si="185"/>
        <v/>
      </c>
      <c r="J293" s="30" t="str">
        <f t="shared" si="186"/>
        <v/>
      </c>
      <c r="K293" s="97">
        <f t="shared" ref="K293:L293" si="197">AVERAGE(I287:I290,I293)</f>
        <v>15.08582579414875</v>
      </c>
      <c r="L293" s="30">
        <f t="shared" si="197"/>
        <v>49229.647499999992</v>
      </c>
      <c r="M293" s="30"/>
      <c r="N293" s="30"/>
      <c r="O293" s="24"/>
    </row>
    <row r="294" spans="3:15" x14ac:dyDescent="0.25">
      <c r="C294" s="95">
        <v>42433</v>
      </c>
      <c r="D294" s="96">
        <v>15.191484002979401</v>
      </c>
      <c r="E294" s="30">
        <v>49084.867819500003</v>
      </c>
      <c r="G294" s="41">
        <f t="shared" si="188"/>
        <v>3</v>
      </c>
      <c r="H294" s="95">
        <v>42052</v>
      </c>
      <c r="I294" s="97" t="str">
        <f t="shared" si="185"/>
        <v/>
      </c>
      <c r="J294" s="30" t="str">
        <f t="shared" si="186"/>
        <v/>
      </c>
      <c r="K294" s="30"/>
      <c r="L294" s="30"/>
      <c r="M294" s="30"/>
      <c r="N294" s="30"/>
      <c r="O294" s="24"/>
    </row>
    <row r="295" spans="3:15" x14ac:dyDescent="0.25">
      <c r="C295" s="95">
        <v>42432</v>
      </c>
      <c r="D295" s="96">
        <v>14.931882694067699</v>
      </c>
      <c r="E295" s="30">
        <v>47193.391569799998</v>
      </c>
      <c r="G295" s="41">
        <f t="shared" si="188"/>
        <v>4</v>
      </c>
      <c r="H295" s="95">
        <v>42053</v>
      </c>
      <c r="I295" s="97">
        <f t="shared" si="185"/>
        <v>16.868673510384902</v>
      </c>
      <c r="J295" s="30">
        <f t="shared" si="186"/>
        <v>51280.36</v>
      </c>
      <c r="K295" s="30"/>
      <c r="L295" s="30"/>
      <c r="M295" s="30"/>
      <c r="N295" s="30"/>
      <c r="O295" s="24"/>
    </row>
    <row r="296" spans="3:15" x14ac:dyDescent="0.25">
      <c r="C296" s="95">
        <v>42431</v>
      </c>
      <c r="D296" s="96">
        <v>13.951166638179201</v>
      </c>
      <c r="E296" s="30">
        <v>44893.481058099998</v>
      </c>
      <c r="G296" s="41">
        <f t="shared" si="188"/>
        <v>5</v>
      </c>
      <c r="H296" s="95">
        <v>42054</v>
      </c>
      <c r="I296" s="97">
        <f t="shared" si="185"/>
        <v>18.002534819455601</v>
      </c>
      <c r="J296" s="30">
        <f t="shared" si="186"/>
        <v>51294.03</v>
      </c>
      <c r="K296" s="30"/>
      <c r="L296" s="30"/>
      <c r="M296" s="30"/>
      <c r="N296" s="30"/>
      <c r="O296" s="24"/>
    </row>
    <row r="297" spans="3:15" x14ac:dyDescent="0.25">
      <c r="C297" s="95">
        <v>42430</v>
      </c>
      <c r="D297" s="96">
        <v>14.441524666123399</v>
      </c>
      <c r="E297" s="30">
        <v>44121.7914561</v>
      </c>
      <c r="G297" s="41">
        <f t="shared" si="188"/>
        <v>6</v>
      </c>
      <c r="H297" s="95">
        <v>42055</v>
      </c>
      <c r="I297" s="97">
        <f t="shared" si="185"/>
        <v>17.137219609901599</v>
      </c>
      <c r="J297" s="30">
        <f t="shared" si="186"/>
        <v>51237.7</v>
      </c>
      <c r="K297" s="30"/>
      <c r="L297" s="30"/>
      <c r="M297" s="97">
        <f t="shared" ref="M297:N297" si="198">AVERAGE(I293:I297)</f>
        <v>17.336142646580701</v>
      </c>
      <c r="N297" s="30">
        <f t="shared" si="198"/>
        <v>51270.696666666663</v>
      </c>
      <c r="O297" s="24"/>
    </row>
    <row r="298" spans="3:15" x14ac:dyDescent="0.25">
      <c r="C298" s="95">
        <v>42429</v>
      </c>
      <c r="D298" s="96">
        <v>14.1626936306257</v>
      </c>
      <c r="E298" s="30">
        <v>42793.859989700002</v>
      </c>
      <c r="G298" s="41">
        <f t="shared" si="188"/>
        <v>7</v>
      </c>
      <c r="H298" s="95">
        <v>42056</v>
      </c>
      <c r="I298" s="97" t="str">
        <f t="shared" si="185"/>
        <v/>
      </c>
      <c r="J298" s="30" t="str">
        <f t="shared" si="186"/>
        <v/>
      </c>
      <c r="K298" s="30"/>
      <c r="L298" s="30"/>
      <c r="M298" s="30"/>
      <c r="N298" s="30"/>
      <c r="O298" s="24"/>
    </row>
    <row r="299" spans="3:15" x14ac:dyDescent="0.25">
      <c r="C299" s="95">
        <v>42426</v>
      </c>
      <c r="D299" s="96">
        <v>13.4511937469419</v>
      </c>
      <c r="E299" s="30">
        <v>41593.079401499999</v>
      </c>
      <c r="G299" s="41">
        <f t="shared" si="188"/>
        <v>1</v>
      </c>
      <c r="H299" s="95">
        <v>42057</v>
      </c>
      <c r="I299" s="97" t="str">
        <f t="shared" si="185"/>
        <v/>
      </c>
      <c r="J299" s="30" t="str">
        <f t="shared" si="186"/>
        <v/>
      </c>
      <c r="K299" s="30"/>
      <c r="L299" s="30"/>
      <c r="M299" s="30"/>
      <c r="N299" s="30"/>
      <c r="O299" s="24"/>
    </row>
    <row r="300" spans="3:15" x14ac:dyDescent="0.25">
      <c r="C300" s="95">
        <v>42425</v>
      </c>
      <c r="D300" s="96">
        <v>13.3838897038907</v>
      </c>
      <c r="E300" s="30">
        <v>41887.902461899997</v>
      </c>
      <c r="G300" s="41">
        <f t="shared" si="188"/>
        <v>2</v>
      </c>
      <c r="H300" s="95">
        <v>42058</v>
      </c>
      <c r="I300" s="97">
        <f t="shared" si="185"/>
        <v>16.908458117720699</v>
      </c>
      <c r="J300" s="30">
        <f t="shared" si="186"/>
        <v>51280.639999999999</v>
      </c>
      <c r="K300" s="97">
        <f t="shared" ref="K300:L300" si="199">AVERAGE(I294:I297,I300)</f>
        <v>17.229221514365697</v>
      </c>
      <c r="L300" s="30">
        <f t="shared" si="199"/>
        <v>51273.182499999995</v>
      </c>
      <c r="M300" s="30"/>
      <c r="N300" s="30"/>
      <c r="O300" s="24"/>
    </row>
    <row r="301" spans="3:15" x14ac:dyDescent="0.25">
      <c r="C301" s="95">
        <v>42424</v>
      </c>
      <c r="D301" s="96">
        <v>13.0281397620488</v>
      </c>
      <c r="E301" s="30">
        <v>42084.556729999997</v>
      </c>
      <c r="G301" s="41">
        <f t="shared" si="188"/>
        <v>3</v>
      </c>
      <c r="H301" s="95">
        <v>42059</v>
      </c>
      <c r="I301" s="97">
        <f t="shared" si="185"/>
        <v>18.0622117304593</v>
      </c>
      <c r="J301" s="30">
        <f t="shared" si="186"/>
        <v>51874.17</v>
      </c>
      <c r="K301" s="30"/>
      <c r="L301" s="30"/>
      <c r="M301" s="30"/>
      <c r="N301" s="30"/>
      <c r="O301" s="24"/>
    </row>
    <row r="302" spans="3:15" x14ac:dyDescent="0.25">
      <c r="C302" s="95">
        <v>42423</v>
      </c>
      <c r="D302" s="96">
        <v>13.268511344374399</v>
      </c>
      <c r="E302" s="30">
        <v>42520.941204100003</v>
      </c>
      <c r="G302" s="41">
        <f t="shared" si="188"/>
        <v>4</v>
      </c>
      <c r="H302" s="95">
        <v>42060</v>
      </c>
      <c r="I302" s="97">
        <f t="shared" si="185"/>
        <v>17.942857908451899</v>
      </c>
      <c r="J302" s="30">
        <f t="shared" si="186"/>
        <v>51811.02</v>
      </c>
      <c r="K302" s="30"/>
      <c r="L302" s="30"/>
      <c r="M302" s="30"/>
      <c r="N302" s="30"/>
      <c r="O302" s="24"/>
    </row>
    <row r="303" spans="3:15" x14ac:dyDescent="0.25">
      <c r="C303" s="95">
        <v>42422</v>
      </c>
      <c r="D303" s="96">
        <v>13.1723627114441</v>
      </c>
      <c r="E303" s="30">
        <v>43234.854922899998</v>
      </c>
      <c r="G303" s="41">
        <f t="shared" si="188"/>
        <v>5</v>
      </c>
      <c r="H303" s="95">
        <v>42061</v>
      </c>
      <c r="I303" s="97">
        <f t="shared" si="185"/>
        <v>19.2060191913639</v>
      </c>
      <c r="J303" s="30">
        <f t="shared" si="186"/>
        <v>51760.54</v>
      </c>
      <c r="K303" s="30"/>
      <c r="L303" s="30"/>
      <c r="M303" s="30"/>
      <c r="N303" s="30"/>
      <c r="O303" s="24"/>
    </row>
    <row r="304" spans="3:15" x14ac:dyDescent="0.25">
      <c r="C304" s="95">
        <v>42419</v>
      </c>
      <c r="D304" s="96">
        <v>12.682004683499899</v>
      </c>
      <c r="E304" s="30">
        <v>41543.404612300001</v>
      </c>
      <c r="G304" s="41">
        <f t="shared" si="188"/>
        <v>6</v>
      </c>
      <c r="H304" s="95">
        <v>42062</v>
      </c>
      <c r="I304" s="97">
        <f t="shared" si="185"/>
        <v>20.011657489914199</v>
      </c>
      <c r="J304" s="30">
        <f t="shared" si="186"/>
        <v>51583.09</v>
      </c>
      <c r="K304" s="30"/>
      <c r="L304" s="30"/>
      <c r="M304" s="97">
        <f t="shared" ref="M304:N304" si="200">AVERAGE(I300:I304)</f>
        <v>18.426240887581997</v>
      </c>
      <c r="N304" s="30">
        <f t="shared" si="200"/>
        <v>51661.892</v>
      </c>
      <c r="O304" s="24"/>
    </row>
    <row r="305" spans="3:15" x14ac:dyDescent="0.25">
      <c r="C305" s="95">
        <v>42418</v>
      </c>
      <c r="D305" s="96">
        <v>12.2012615188486</v>
      </c>
      <c r="E305" s="30">
        <v>41477.632447000004</v>
      </c>
      <c r="G305" s="41">
        <f t="shared" si="188"/>
        <v>7</v>
      </c>
      <c r="H305" s="95">
        <v>42063</v>
      </c>
      <c r="I305" s="97" t="str">
        <f t="shared" si="185"/>
        <v/>
      </c>
      <c r="J305" s="30" t="str">
        <f t="shared" si="186"/>
        <v/>
      </c>
      <c r="K305" s="30"/>
      <c r="L305" s="30"/>
      <c r="M305" s="30"/>
      <c r="N305" s="30"/>
      <c r="O305" s="24"/>
    </row>
    <row r="306" spans="3:15" x14ac:dyDescent="0.25">
      <c r="C306" s="95">
        <v>42417</v>
      </c>
      <c r="D306" s="96">
        <v>12.441633101174199</v>
      </c>
      <c r="E306" s="30">
        <v>41630.815748100002</v>
      </c>
      <c r="G306" s="41">
        <f t="shared" si="188"/>
        <v>1</v>
      </c>
      <c r="H306" s="95">
        <v>42064</v>
      </c>
      <c r="I306" s="97" t="str">
        <f t="shared" si="185"/>
        <v/>
      </c>
      <c r="J306" s="30" t="str">
        <f t="shared" si="186"/>
        <v/>
      </c>
      <c r="K306" s="30"/>
      <c r="L306" s="30"/>
      <c r="M306" s="30"/>
      <c r="N306" s="30"/>
      <c r="O306" s="24"/>
    </row>
    <row r="307" spans="3:15" x14ac:dyDescent="0.25">
      <c r="C307" s="95">
        <v>42416</v>
      </c>
      <c r="D307" s="96">
        <v>12.278180425192801</v>
      </c>
      <c r="E307" s="30">
        <v>40947.695095100004</v>
      </c>
      <c r="G307" s="41">
        <f t="shared" si="188"/>
        <v>2</v>
      </c>
      <c r="H307" s="95">
        <v>42065</v>
      </c>
      <c r="I307" s="97">
        <f t="shared" si="185"/>
        <v>20.041495945415999</v>
      </c>
      <c r="J307" s="30">
        <f t="shared" si="186"/>
        <v>51020.81</v>
      </c>
      <c r="K307" s="97">
        <f t="shared" ref="K307:L307" si="201">AVERAGE(I301:I304,I307)</f>
        <v>19.052848453121058</v>
      </c>
      <c r="L307" s="30">
        <f t="shared" si="201"/>
        <v>51609.925999999999</v>
      </c>
      <c r="M307" s="30"/>
      <c r="N307" s="30"/>
      <c r="O307" s="24"/>
    </row>
    <row r="308" spans="3:15" x14ac:dyDescent="0.25">
      <c r="C308" s="95">
        <v>42415</v>
      </c>
      <c r="D308" s="96">
        <v>12.2108763821417</v>
      </c>
      <c r="E308" s="30">
        <v>40092.892066599998</v>
      </c>
      <c r="G308" s="41">
        <f t="shared" si="188"/>
        <v>3</v>
      </c>
      <c r="H308" s="95">
        <v>42066</v>
      </c>
      <c r="I308" s="97">
        <f t="shared" si="185"/>
        <v>20.280203589430901</v>
      </c>
      <c r="J308" s="30">
        <f t="shared" si="186"/>
        <v>51304.1</v>
      </c>
      <c r="K308" s="30"/>
      <c r="L308" s="30"/>
      <c r="M308" s="30"/>
      <c r="N308" s="30"/>
      <c r="O308" s="24"/>
    </row>
    <row r="309" spans="3:15" x14ac:dyDescent="0.25">
      <c r="C309" s="95">
        <v>42412</v>
      </c>
      <c r="D309" s="96">
        <v>11.8935858934718</v>
      </c>
      <c r="E309" s="30">
        <v>39808.045794099999</v>
      </c>
      <c r="G309" s="41">
        <f t="shared" si="188"/>
        <v>4</v>
      </c>
      <c r="H309" s="95">
        <v>42067</v>
      </c>
      <c r="I309" s="97">
        <f t="shared" si="185"/>
        <v>18.151727096964901</v>
      </c>
      <c r="J309" s="30">
        <f t="shared" si="186"/>
        <v>50468.05</v>
      </c>
      <c r="K309" s="30"/>
      <c r="L309" s="30"/>
      <c r="M309" s="30"/>
      <c r="N309" s="30"/>
      <c r="O309" s="24"/>
    </row>
    <row r="310" spans="3:15" x14ac:dyDescent="0.25">
      <c r="C310" s="95">
        <v>42411</v>
      </c>
      <c r="D310" s="96">
        <v>12.1051128859184</v>
      </c>
      <c r="E310" s="30">
        <v>39318.302911300001</v>
      </c>
      <c r="G310" s="41">
        <f t="shared" si="188"/>
        <v>5</v>
      </c>
      <c r="H310" s="95">
        <v>42068</v>
      </c>
      <c r="I310" s="97">
        <f t="shared" si="185"/>
        <v>17.346088798414701</v>
      </c>
      <c r="J310" s="30">
        <f t="shared" si="186"/>
        <v>50365.2</v>
      </c>
      <c r="K310" s="30"/>
      <c r="L310" s="30"/>
      <c r="M310" s="30"/>
      <c r="N310" s="30"/>
      <c r="O310" s="24"/>
    </row>
    <row r="311" spans="3:15" x14ac:dyDescent="0.25">
      <c r="C311" s="95">
        <v>42410</v>
      </c>
      <c r="D311" s="96">
        <v>12.2589506986068</v>
      </c>
      <c r="E311" s="30">
        <v>40376.579793800003</v>
      </c>
      <c r="G311" s="41">
        <f t="shared" si="188"/>
        <v>6</v>
      </c>
      <c r="H311" s="95">
        <v>42069</v>
      </c>
      <c r="I311" s="97">
        <f t="shared" si="185"/>
        <v>16.908458117720699</v>
      </c>
      <c r="J311" s="30">
        <f t="shared" si="186"/>
        <v>49981.19</v>
      </c>
      <c r="K311" s="30"/>
      <c r="L311" s="30"/>
      <c r="M311" s="97">
        <f t="shared" ref="M311:N311" si="202">AVERAGE(I307:I311)</f>
        <v>18.545594709589441</v>
      </c>
      <c r="N311" s="30">
        <f t="shared" si="202"/>
        <v>50627.87000000001</v>
      </c>
      <c r="O311" s="24"/>
    </row>
    <row r="312" spans="3:15" x14ac:dyDescent="0.25">
      <c r="C312" s="95">
        <v>42405</v>
      </c>
      <c r="D312" s="96">
        <v>12.451247964467299</v>
      </c>
      <c r="E312" s="30">
        <v>40592.094121599999</v>
      </c>
      <c r="G312" s="41">
        <f t="shared" si="188"/>
        <v>7</v>
      </c>
      <c r="H312" s="95">
        <v>42070</v>
      </c>
      <c r="I312" s="97" t="str">
        <f t="shared" si="185"/>
        <v/>
      </c>
      <c r="J312" s="30" t="str">
        <f t="shared" si="186"/>
        <v/>
      </c>
      <c r="K312" s="30"/>
      <c r="L312" s="30"/>
      <c r="M312" s="30"/>
      <c r="N312" s="30"/>
      <c r="O312" s="24"/>
    </row>
    <row r="313" spans="3:15" x14ac:dyDescent="0.25">
      <c r="C313" s="95">
        <v>42404</v>
      </c>
      <c r="D313" s="96">
        <v>12.4320182378812</v>
      </c>
      <c r="E313" s="30">
        <v>40821.7359774</v>
      </c>
      <c r="G313" s="41">
        <f t="shared" si="188"/>
        <v>1</v>
      </c>
      <c r="H313" s="95">
        <v>42071</v>
      </c>
      <c r="I313" s="97" t="str">
        <f t="shared" si="185"/>
        <v/>
      </c>
      <c r="J313" s="30" t="str">
        <f t="shared" si="186"/>
        <v/>
      </c>
      <c r="K313" s="30"/>
      <c r="L313" s="30"/>
      <c r="M313" s="30"/>
      <c r="N313" s="30"/>
      <c r="O313" s="24"/>
    </row>
    <row r="314" spans="3:15" x14ac:dyDescent="0.25">
      <c r="C314" s="95">
        <v>42403</v>
      </c>
      <c r="D314" s="96">
        <v>12.355099331537</v>
      </c>
      <c r="E314" s="30">
        <v>39588.8164015</v>
      </c>
      <c r="G314" s="41">
        <f t="shared" si="188"/>
        <v>2</v>
      </c>
      <c r="H314" s="95">
        <v>42072</v>
      </c>
      <c r="I314" s="97">
        <f t="shared" si="185"/>
        <v>16.6995889292077</v>
      </c>
      <c r="J314" s="30">
        <f t="shared" si="186"/>
        <v>49181.01</v>
      </c>
      <c r="K314" s="97">
        <f t="shared" ref="K314:L314" si="203">AVERAGE(I308:I311,I314)</f>
        <v>17.877213306347777</v>
      </c>
      <c r="L314" s="30">
        <f t="shared" si="203"/>
        <v>50259.909999999996</v>
      </c>
      <c r="M314" s="30"/>
      <c r="N314" s="30"/>
      <c r="O314" s="24"/>
    </row>
    <row r="315" spans="3:15" x14ac:dyDescent="0.25">
      <c r="C315" s="95">
        <v>42402</v>
      </c>
      <c r="D315" s="96">
        <v>12.4897074176394</v>
      </c>
      <c r="E315" s="30">
        <v>38596.167316699997</v>
      </c>
      <c r="G315" s="41">
        <f t="shared" si="188"/>
        <v>3</v>
      </c>
      <c r="H315" s="95">
        <v>42073</v>
      </c>
      <c r="I315" s="97">
        <f t="shared" si="185"/>
        <v>16.411150526023</v>
      </c>
      <c r="J315" s="30">
        <f t="shared" si="186"/>
        <v>48293.4</v>
      </c>
      <c r="K315" s="30"/>
      <c r="L315" s="30"/>
      <c r="M315" s="30"/>
      <c r="N315" s="30"/>
      <c r="O315" s="24"/>
    </row>
    <row r="316" spans="3:15" x14ac:dyDescent="0.25">
      <c r="C316" s="95">
        <v>42401</v>
      </c>
      <c r="D316" s="96">
        <v>12.912761402532499</v>
      </c>
      <c r="E316" s="30">
        <v>40570.036222399998</v>
      </c>
      <c r="G316" s="41">
        <f t="shared" si="188"/>
        <v>4</v>
      </c>
      <c r="H316" s="95">
        <v>42074</v>
      </c>
      <c r="I316" s="97">
        <f t="shared" si="185"/>
        <v>16.560342803532301</v>
      </c>
      <c r="J316" s="30">
        <f t="shared" si="186"/>
        <v>48905.58</v>
      </c>
      <c r="K316" s="30"/>
      <c r="L316" s="30"/>
      <c r="M316" s="30"/>
      <c r="N316" s="30"/>
      <c r="O316" s="24"/>
    </row>
    <row r="317" spans="3:15" x14ac:dyDescent="0.25">
      <c r="C317" s="95">
        <v>42398</v>
      </c>
      <c r="D317" s="96">
        <v>12.3743290581231</v>
      </c>
      <c r="E317" s="30">
        <v>40405.990161900001</v>
      </c>
      <c r="G317" s="41">
        <f t="shared" si="188"/>
        <v>5</v>
      </c>
      <c r="H317" s="95">
        <v>42075</v>
      </c>
      <c r="I317" s="97">
        <f t="shared" si="185"/>
        <v>17.2167888245733</v>
      </c>
      <c r="J317" s="30">
        <f t="shared" si="186"/>
        <v>48880.4</v>
      </c>
      <c r="K317" s="30"/>
      <c r="L317" s="30"/>
      <c r="M317" s="30"/>
      <c r="N317" s="30"/>
      <c r="O317" s="24"/>
    </row>
    <row r="318" spans="3:15" x14ac:dyDescent="0.25">
      <c r="C318" s="95">
        <v>42397</v>
      </c>
      <c r="D318" s="96">
        <v>12.220491245434699</v>
      </c>
      <c r="E318" s="30">
        <v>38630.192052899998</v>
      </c>
      <c r="G318" s="41">
        <f t="shared" si="188"/>
        <v>6</v>
      </c>
      <c r="H318" s="95">
        <v>42076</v>
      </c>
      <c r="I318" s="97">
        <f t="shared" si="185"/>
        <v>17.057650395229999</v>
      </c>
      <c r="J318" s="30">
        <f t="shared" si="186"/>
        <v>48595.81</v>
      </c>
      <c r="K318" s="30"/>
      <c r="L318" s="30"/>
      <c r="M318" s="97">
        <f t="shared" ref="M318:N318" si="204">AVERAGE(I314:I318)</f>
        <v>16.789104295713262</v>
      </c>
      <c r="N318" s="30">
        <f t="shared" si="204"/>
        <v>48771.24</v>
      </c>
      <c r="O318" s="24"/>
    </row>
    <row r="319" spans="3:15" x14ac:dyDescent="0.25">
      <c r="C319" s="95">
        <v>42396</v>
      </c>
      <c r="D319" s="96">
        <v>11.5089913617508</v>
      </c>
      <c r="E319" s="30">
        <v>38376.367558099999</v>
      </c>
      <c r="G319" s="41">
        <f t="shared" si="188"/>
        <v>7</v>
      </c>
      <c r="H319" s="95">
        <v>42077</v>
      </c>
      <c r="I319" s="97" t="str">
        <f t="shared" si="185"/>
        <v/>
      </c>
      <c r="J319" s="30" t="str">
        <f t="shared" si="186"/>
        <v/>
      </c>
      <c r="K319" s="30"/>
      <c r="L319" s="30"/>
      <c r="M319" s="30"/>
      <c r="N319" s="30"/>
      <c r="O319" s="24"/>
    </row>
    <row r="320" spans="3:15" x14ac:dyDescent="0.25">
      <c r="C320" s="95">
        <v>42395</v>
      </c>
      <c r="D320" s="96">
        <v>10.037917277918</v>
      </c>
      <c r="E320" s="30">
        <v>37497.476179199999</v>
      </c>
      <c r="G320" s="41">
        <f t="shared" si="188"/>
        <v>1</v>
      </c>
      <c r="H320" s="95">
        <v>42078</v>
      </c>
      <c r="I320" s="97" t="str">
        <f t="shared" si="185"/>
        <v/>
      </c>
      <c r="J320" s="30" t="str">
        <f t="shared" si="186"/>
        <v/>
      </c>
      <c r="K320" s="30"/>
      <c r="L320" s="30"/>
      <c r="M320" s="30"/>
      <c r="N320" s="30"/>
      <c r="O320" s="24"/>
    </row>
    <row r="321" spans="3:15" x14ac:dyDescent="0.25">
      <c r="C321" s="95">
        <v>42391</v>
      </c>
      <c r="D321" s="96">
        <v>10.2494442703646</v>
      </c>
      <c r="E321" s="30">
        <v>38031.220451599998</v>
      </c>
      <c r="G321" s="41">
        <f t="shared" si="188"/>
        <v>2</v>
      </c>
      <c r="H321" s="95">
        <v>42079</v>
      </c>
      <c r="I321" s="97">
        <f t="shared" si="185"/>
        <v>16.7095350810417</v>
      </c>
      <c r="J321" s="30">
        <f t="shared" si="186"/>
        <v>48848.21</v>
      </c>
      <c r="K321" s="97">
        <f t="shared" ref="K321:L321" si="205">AVERAGE(I315:I318,I321)</f>
        <v>16.791093526080061</v>
      </c>
      <c r="L321" s="30">
        <f t="shared" si="205"/>
        <v>48704.68</v>
      </c>
      <c r="M321" s="30"/>
      <c r="N321" s="30"/>
      <c r="O321" s="24"/>
    </row>
    <row r="322" spans="3:15" x14ac:dyDescent="0.25">
      <c r="C322" s="95">
        <v>42390</v>
      </c>
      <c r="D322" s="96">
        <v>10.3552077665878</v>
      </c>
      <c r="E322" s="30">
        <v>37717.108704699996</v>
      </c>
      <c r="G322" s="41">
        <f t="shared" si="188"/>
        <v>3</v>
      </c>
      <c r="H322" s="95">
        <v>42080</v>
      </c>
      <c r="I322" s="97">
        <f t="shared" si="185"/>
        <v>17.903073301115999</v>
      </c>
      <c r="J322" s="30">
        <f t="shared" si="186"/>
        <v>50285.120000000003</v>
      </c>
      <c r="K322" s="30"/>
      <c r="L322" s="30"/>
      <c r="M322" s="30"/>
      <c r="N322" s="30"/>
      <c r="O322" s="24"/>
    </row>
    <row r="323" spans="3:15" x14ac:dyDescent="0.25">
      <c r="C323" s="95">
        <v>42389</v>
      </c>
      <c r="D323" s="96">
        <v>10.384052356466899</v>
      </c>
      <c r="E323" s="30">
        <v>37645.4781611</v>
      </c>
      <c r="G323" s="41">
        <f t="shared" si="188"/>
        <v>4</v>
      </c>
      <c r="H323" s="95">
        <v>42081</v>
      </c>
      <c r="I323" s="97">
        <f t="shared" si="185"/>
        <v>18.201457856134599</v>
      </c>
      <c r="J323" s="30">
        <f t="shared" si="186"/>
        <v>51526.19</v>
      </c>
      <c r="K323" s="30"/>
      <c r="L323" s="30"/>
      <c r="M323" s="30"/>
      <c r="N323" s="30"/>
      <c r="O323" s="24"/>
    </row>
    <row r="324" spans="3:15" x14ac:dyDescent="0.25">
      <c r="C324" s="95">
        <v>42388</v>
      </c>
      <c r="D324" s="96">
        <v>10.5282753058623</v>
      </c>
      <c r="E324" s="30">
        <v>38057.013948699998</v>
      </c>
      <c r="G324" s="41">
        <f t="shared" si="188"/>
        <v>5</v>
      </c>
      <c r="H324" s="95">
        <v>42082</v>
      </c>
      <c r="I324" s="97">
        <f t="shared" si="185"/>
        <v>17.763827175440699</v>
      </c>
      <c r="J324" s="30">
        <f t="shared" si="186"/>
        <v>50953.53</v>
      </c>
      <c r="K324" s="30"/>
      <c r="L324" s="30"/>
      <c r="M324" s="30"/>
      <c r="N324" s="30"/>
      <c r="O324" s="24"/>
    </row>
    <row r="325" spans="3:15" x14ac:dyDescent="0.25">
      <c r="C325" s="95">
        <v>42387</v>
      </c>
      <c r="D325" s="96">
        <v>10.8647955211182</v>
      </c>
      <c r="E325" s="30">
        <v>37937.272806599998</v>
      </c>
      <c r="G325" s="41">
        <f t="shared" si="188"/>
        <v>6</v>
      </c>
      <c r="H325" s="95">
        <v>42083</v>
      </c>
      <c r="I325" s="97">
        <f t="shared" si="185"/>
        <v>18.4003808928137</v>
      </c>
      <c r="J325" s="30">
        <f t="shared" si="186"/>
        <v>51966.58</v>
      </c>
      <c r="K325" s="30"/>
      <c r="L325" s="30"/>
      <c r="M325" s="97">
        <f t="shared" ref="M325:N325" si="206">AVERAGE(I321:I325)</f>
        <v>17.795654861309337</v>
      </c>
      <c r="N325" s="30">
        <f t="shared" si="206"/>
        <v>50715.925999999999</v>
      </c>
      <c r="O325" s="24"/>
    </row>
    <row r="326" spans="3:15" x14ac:dyDescent="0.25">
      <c r="C326" s="95">
        <v>42384</v>
      </c>
      <c r="D326" s="96">
        <v>10.7590320248949</v>
      </c>
      <c r="E326" s="30">
        <v>38569.125141500001</v>
      </c>
      <c r="G326" s="41">
        <f t="shared" si="188"/>
        <v>7</v>
      </c>
      <c r="H326" s="95">
        <v>42084</v>
      </c>
      <c r="I326" s="97" t="str">
        <f t="shared" ref="I326:I389" si="207">IFERROR(VLOOKUP(H326,$C$6:$E$923,2,FALSE),"")</f>
        <v/>
      </c>
      <c r="J326" s="30" t="str">
        <f t="shared" ref="J326:J389" si="208">IFERROR(VLOOKUP(H326,$C$6:$E$923,3,FALSE),"")</f>
        <v/>
      </c>
      <c r="K326" s="30"/>
      <c r="L326" s="30"/>
      <c r="M326" s="30"/>
      <c r="N326" s="30"/>
      <c r="O326" s="24"/>
    </row>
    <row r="327" spans="3:15" x14ac:dyDescent="0.25">
      <c r="C327" s="95">
        <v>42383</v>
      </c>
      <c r="D327" s="96">
        <v>11.0570927869787</v>
      </c>
      <c r="E327" s="30">
        <v>39500.108190699997</v>
      </c>
      <c r="G327" s="41">
        <f t="shared" ref="G327:G390" si="209">WEEKDAY(H327)</f>
        <v>1</v>
      </c>
      <c r="H327" s="95">
        <v>42085</v>
      </c>
      <c r="I327" s="97" t="str">
        <f t="shared" si="207"/>
        <v/>
      </c>
      <c r="J327" s="30" t="str">
        <f t="shared" si="208"/>
        <v/>
      </c>
      <c r="K327" s="30"/>
      <c r="L327" s="30"/>
      <c r="M327" s="30"/>
      <c r="N327" s="30"/>
      <c r="O327" s="24"/>
    </row>
    <row r="328" spans="3:15" x14ac:dyDescent="0.25">
      <c r="C328" s="95">
        <v>42382</v>
      </c>
      <c r="D328" s="96">
        <v>10.778261751480899</v>
      </c>
      <c r="E328" s="30">
        <v>38944.440020100003</v>
      </c>
      <c r="G328" s="41">
        <f t="shared" si="209"/>
        <v>2</v>
      </c>
      <c r="H328" s="95">
        <v>42086</v>
      </c>
      <c r="I328" s="97">
        <f t="shared" si="207"/>
        <v>19.554134505552302</v>
      </c>
      <c r="J328" s="30">
        <f t="shared" si="208"/>
        <v>51908.46</v>
      </c>
      <c r="K328" s="97">
        <f t="shared" ref="K328:L328" si="210">AVERAGE(I322:I325,I328)</f>
        <v>18.36457474621146</v>
      </c>
      <c r="L328" s="30">
        <f t="shared" si="210"/>
        <v>51327.975999999995</v>
      </c>
      <c r="M328" s="30"/>
      <c r="N328" s="30"/>
      <c r="O328" s="24"/>
    </row>
    <row r="329" spans="3:15" x14ac:dyDescent="0.25">
      <c r="C329" s="95">
        <v>42381</v>
      </c>
      <c r="D329" s="96">
        <v>11.0570927869787</v>
      </c>
      <c r="E329" s="30">
        <v>39513.827736400002</v>
      </c>
      <c r="G329" s="41">
        <f t="shared" si="209"/>
        <v>3</v>
      </c>
      <c r="H329" s="95">
        <v>42087</v>
      </c>
      <c r="I329" s="97">
        <f t="shared" si="207"/>
        <v>19.593919112888099</v>
      </c>
      <c r="J329" s="30">
        <f t="shared" si="208"/>
        <v>51506.07</v>
      </c>
      <c r="K329" s="30"/>
      <c r="L329" s="30"/>
      <c r="M329" s="30"/>
      <c r="N329" s="30"/>
      <c r="O329" s="24"/>
    </row>
    <row r="330" spans="3:15" x14ac:dyDescent="0.25">
      <c r="C330" s="95">
        <v>42380</v>
      </c>
      <c r="D330" s="96">
        <v>11.1532414199089</v>
      </c>
      <c r="E330" s="30">
        <v>39950.490598999997</v>
      </c>
      <c r="G330" s="41">
        <f t="shared" si="209"/>
        <v>4</v>
      </c>
      <c r="H330" s="95">
        <v>42088</v>
      </c>
      <c r="I330" s="97">
        <f t="shared" si="207"/>
        <v>18.738201695869002</v>
      </c>
      <c r="J330" s="30">
        <f t="shared" si="208"/>
        <v>51858.3</v>
      </c>
      <c r="K330" s="30"/>
      <c r="L330" s="30"/>
      <c r="M330" s="30"/>
      <c r="N330" s="30"/>
      <c r="O330" s="24"/>
    </row>
    <row r="331" spans="3:15" x14ac:dyDescent="0.25">
      <c r="C331" s="95">
        <v>42377</v>
      </c>
      <c r="D331" s="96">
        <v>11.826281850420701</v>
      </c>
      <c r="E331" s="30">
        <v>40612.207226999999</v>
      </c>
      <c r="G331" s="41">
        <f t="shared" si="209"/>
        <v>5</v>
      </c>
      <c r="H331" s="95">
        <v>42089</v>
      </c>
      <c r="I331" s="97">
        <f t="shared" si="207"/>
        <v>18.220461797789699</v>
      </c>
      <c r="J331" s="30">
        <f t="shared" si="208"/>
        <v>50579.85</v>
      </c>
      <c r="K331" s="30"/>
      <c r="L331" s="30"/>
      <c r="M331" s="30"/>
      <c r="N331" s="30"/>
      <c r="O331" s="24"/>
    </row>
    <row r="332" spans="3:15" x14ac:dyDescent="0.25">
      <c r="C332" s="95">
        <v>42376</v>
      </c>
      <c r="D332" s="96">
        <v>11.5378359516299</v>
      </c>
      <c r="E332" s="30">
        <v>40694.7205464</v>
      </c>
      <c r="G332" s="41">
        <f t="shared" si="209"/>
        <v>6</v>
      </c>
      <c r="H332" s="95">
        <v>42090</v>
      </c>
      <c r="I332" s="97">
        <f t="shared" si="207"/>
        <v>17.3044604396495</v>
      </c>
      <c r="J332" s="30">
        <f t="shared" si="208"/>
        <v>50094.66</v>
      </c>
      <c r="K332" s="30"/>
      <c r="L332" s="30"/>
      <c r="M332" s="97">
        <f t="shared" ref="M332:N332" si="211">AVERAGE(I328:I332)</f>
        <v>18.68223551034972</v>
      </c>
      <c r="N332" s="30">
        <f t="shared" si="211"/>
        <v>51189.468000000008</v>
      </c>
      <c r="O332" s="24"/>
    </row>
    <row r="333" spans="3:15" x14ac:dyDescent="0.25">
      <c r="C333" s="95">
        <v>42375</v>
      </c>
      <c r="D333" s="96">
        <v>12.537781734104501</v>
      </c>
      <c r="E333" s="30">
        <v>41773.142994000002</v>
      </c>
      <c r="G333" s="41">
        <f t="shared" si="209"/>
        <v>7</v>
      </c>
      <c r="H333" s="95">
        <v>42091</v>
      </c>
      <c r="I333" s="97" t="str">
        <f t="shared" si="207"/>
        <v/>
      </c>
      <c r="J333" s="30" t="str">
        <f t="shared" si="208"/>
        <v/>
      </c>
      <c r="K333" s="30"/>
      <c r="L333" s="30"/>
      <c r="M333" s="30"/>
      <c r="N333" s="30"/>
      <c r="O333" s="24"/>
    </row>
    <row r="334" spans="3:15" x14ac:dyDescent="0.25">
      <c r="C334" s="95">
        <v>42374</v>
      </c>
      <c r="D334" s="96">
        <v>13.2204370279093</v>
      </c>
      <c r="E334" s="30">
        <v>42419.321321199997</v>
      </c>
      <c r="G334" s="41">
        <f t="shared" si="209"/>
        <v>1</v>
      </c>
      <c r="H334" s="95">
        <v>42092</v>
      </c>
      <c r="I334" s="97" t="str">
        <f t="shared" si="207"/>
        <v/>
      </c>
      <c r="J334" s="30" t="str">
        <f t="shared" si="208"/>
        <v/>
      </c>
      <c r="K334" s="30"/>
      <c r="L334" s="30"/>
      <c r="M334" s="30"/>
      <c r="N334" s="30"/>
      <c r="O334" s="24"/>
    </row>
    <row r="335" spans="3:15" x14ac:dyDescent="0.25">
      <c r="C335" s="95">
        <v>42373</v>
      </c>
      <c r="D335" s="96">
        <v>14.0377004078164</v>
      </c>
      <c r="E335" s="30">
        <v>42141.036986699997</v>
      </c>
      <c r="G335" s="41">
        <f t="shared" si="209"/>
        <v>2</v>
      </c>
      <c r="H335" s="95">
        <v>42093</v>
      </c>
      <c r="I335" s="97">
        <f t="shared" si="207"/>
        <v>17.493634633178502</v>
      </c>
      <c r="J335" s="30">
        <f t="shared" si="208"/>
        <v>51243.45</v>
      </c>
      <c r="K335" s="97">
        <f t="shared" ref="K335:L335" si="212">AVERAGE(I329:I332,I335)</f>
        <v>18.27013553587496</v>
      </c>
      <c r="L335" s="30">
        <f t="shared" si="212"/>
        <v>51056.466</v>
      </c>
      <c r="M335" s="30"/>
      <c r="N335" s="30"/>
      <c r="O335" s="24"/>
    </row>
    <row r="336" spans="3:15" x14ac:dyDescent="0.25">
      <c r="C336" s="95">
        <v>42368</v>
      </c>
      <c r="D336" s="96">
        <v>14.9030381041886</v>
      </c>
      <c r="E336" s="30">
        <v>43349.960261300002</v>
      </c>
      <c r="G336" s="41">
        <f t="shared" si="209"/>
        <v>3</v>
      </c>
      <c r="H336" s="95">
        <v>42094</v>
      </c>
      <c r="I336" s="97">
        <f t="shared" si="207"/>
        <v>18.4195925278202</v>
      </c>
      <c r="J336" s="30">
        <f t="shared" si="208"/>
        <v>51150.16</v>
      </c>
      <c r="K336" s="30"/>
      <c r="L336" s="30"/>
      <c r="M336" s="30"/>
      <c r="N336" s="30"/>
      <c r="O336" s="24"/>
    </row>
    <row r="337" spans="3:15" x14ac:dyDescent="0.25">
      <c r="C337" s="95">
        <v>42367</v>
      </c>
      <c r="D337" s="96">
        <v>13.8261734153698</v>
      </c>
      <c r="E337" s="30">
        <v>43653.967448099997</v>
      </c>
      <c r="G337" s="41">
        <f t="shared" si="209"/>
        <v>4</v>
      </c>
      <c r="H337" s="95">
        <v>42095</v>
      </c>
      <c r="I337" s="97">
        <f t="shared" si="207"/>
        <v>18.4195925278202</v>
      </c>
      <c r="J337" s="30">
        <f t="shared" si="208"/>
        <v>52321.760000000002</v>
      </c>
      <c r="K337" s="30"/>
      <c r="L337" s="30"/>
      <c r="M337" s="30"/>
      <c r="N337" s="30"/>
      <c r="O337" s="24"/>
    </row>
    <row r="338" spans="3:15" x14ac:dyDescent="0.25">
      <c r="C338" s="95">
        <v>42366</v>
      </c>
      <c r="D338" s="96">
        <v>14.7876597446723</v>
      </c>
      <c r="E338" s="30">
        <v>43764.337809800003</v>
      </c>
      <c r="G338" s="41">
        <f t="shared" si="209"/>
        <v>5</v>
      </c>
      <c r="H338" s="95">
        <v>42096</v>
      </c>
      <c r="I338" s="97">
        <f t="shared" si="207"/>
        <v>18.4693752103279</v>
      </c>
      <c r="J338" s="30">
        <f t="shared" si="208"/>
        <v>53123.02</v>
      </c>
      <c r="K338" s="30"/>
      <c r="L338" s="30"/>
      <c r="M338" s="30"/>
      <c r="N338" s="30"/>
      <c r="O338" s="24"/>
    </row>
    <row r="339" spans="3:15" x14ac:dyDescent="0.25">
      <c r="C339" s="95">
        <v>42361</v>
      </c>
      <c r="D339" s="96">
        <v>14.153078767332699</v>
      </c>
      <c r="E339" s="30">
        <v>44014.934036300001</v>
      </c>
      <c r="G339" s="41">
        <f t="shared" si="209"/>
        <v>6</v>
      </c>
      <c r="H339" s="95">
        <v>42097</v>
      </c>
      <c r="I339" s="97" t="str">
        <f t="shared" si="207"/>
        <v/>
      </c>
      <c r="J339" s="30" t="str">
        <f t="shared" si="208"/>
        <v/>
      </c>
      <c r="K339" s="30"/>
      <c r="L339" s="30"/>
      <c r="M339" s="97">
        <f t="shared" ref="M339:N339" si="213">AVERAGE(I335:I339)</f>
        <v>18.200548724786699</v>
      </c>
      <c r="N339" s="30">
        <f t="shared" si="213"/>
        <v>51959.597499999996</v>
      </c>
      <c r="O339" s="24"/>
    </row>
    <row r="340" spans="3:15" x14ac:dyDescent="0.25">
      <c r="C340" s="95">
        <v>42360</v>
      </c>
      <c r="D340" s="96">
        <v>12.912761402532499</v>
      </c>
      <c r="E340" s="30">
        <v>43469.515971699999</v>
      </c>
      <c r="G340" s="41">
        <f t="shared" si="209"/>
        <v>7</v>
      </c>
      <c r="H340" s="95">
        <v>42098</v>
      </c>
      <c r="I340" s="97" t="str">
        <f t="shared" si="207"/>
        <v/>
      </c>
      <c r="J340" s="30" t="str">
        <f t="shared" si="208"/>
        <v/>
      </c>
      <c r="K340" s="30"/>
      <c r="L340" s="30"/>
      <c r="M340" s="30"/>
      <c r="N340" s="30"/>
      <c r="O340" s="24"/>
    </row>
    <row r="341" spans="3:15" x14ac:dyDescent="0.25">
      <c r="C341" s="95">
        <v>42359</v>
      </c>
      <c r="D341" s="96">
        <v>12.701234410085901</v>
      </c>
      <c r="E341" s="30">
        <v>43199.953916999999</v>
      </c>
      <c r="G341" s="41">
        <f t="shared" si="209"/>
        <v>1</v>
      </c>
      <c r="H341" s="95">
        <v>42099</v>
      </c>
      <c r="I341" s="97" t="str">
        <f t="shared" si="207"/>
        <v/>
      </c>
      <c r="J341" s="30" t="str">
        <f t="shared" si="208"/>
        <v/>
      </c>
      <c r="K341" s="30"/>
      <c r="L341" s="30"/>
      <c r="M341" s="30"/>
      <c r="N341" s="30"/>
      <c r="O341" s="24"/>
    </row>
    <row r="342" spans="3:15" x14ac:dyDescent="0.25">
      <c r="C342" s="95">
        <v>42356</v>
      </c>
      <c r="D342" s="96">
        <v>14.0377004078164</v>
      </c>
      <c r="E342" s="30">
        <v>43910.598411899999</v>
      </c>
      <c r="G342" s="41">
        <f t="shared" si="209"/>
        <v>2</v>
      </c>
      <c r="H342" s="95">
        <v>42100</v>
      </c>
      <c r="I342" s="97">
        <f t="shared" si="207"/>
        <v>19.7139422730184</v>
      </c>
      <c r="J342" s="30">
        <f t="shared" si="208"/>
        <v>53737.26</v>
      </c>
      <c r="K342" s="97">
        <f t="shared" ref="K342:L342" si="214">AVERAGE(I336:I339,I342)</f>
        <v>18.755625634746675</v>
      </c>
      <c r="L342" s="30">
        <f t="shared" si="214"/>
        <v>52583.05</v>
      </c>
      <c r="M342" s="30"/>
      <c r="N342" s="30"/>
      <c r="O342" s="24"/>
    </row>
    <row r="343" spans="3:15" x14ac:dyDescent="0.25">
      <c r="C343" s="95">
        <v>42355</v>
      </c>
      <c r="D343" s="96">
        <v>15.037646190290999</v>
      </c>
      <c r="E343" s="30">
        <v>45261.479368400003</v>
      </c>
      <c r="G343" s="41">
        <f t="shared" si="209"/>
        <v>3</v>
      </c>
      <c r="H343" s="95">
        <v>42101</v>
      </c>
      <c r="I343" s="97">
        <f t="shared" si="207"/>
        <v>19.435159250975701</v>
      </c>
      <c r="J343" s="30">
        <f t="shared" si="208"/>
        <v>53729.16</v>
      </c>
      <c r="K343" s="30"/>
      <c r="L343" s="30"/>
      <c r="M343" s="30"/>
      <c r="N343" s="30"/>
      <c r="O343" s="24"/>
    </row>
    <row r="344" spans="3:15" x14ac:dyDescent="0.25">
      <c r="C344" s="95">
        <v>42354</v>
      </c>
      <c r="D344" s="96">
        <v>13.3646599773046</v>
      </c>
      <c r="E344" s="30">
        <v>45015.845130499998</v>
      </c>
      <c r="G344" s="41">
        <f t="shared" si="209"/>
        <v>4</v>
      </c>
      <c r="H344" s="95">
        <v>42102</v>
      </c>
      <c r="I344" s="97">
        <f t="shared" si="207"/>
        <v>18.668505940358301</v>
      </c>
      <c r="J344" s="30">
        <f t="shared" si="208"/>
        <v>53661.11</v>
      </c>
      <c r="K344" s="30"/>
      <c r="L344" s="30"/>
      <c r="M344" s="30"/>
      <c r="N344" s="30"/>
      <c r="O344" s="24"/>
    </row>
    <row r="345" spans="3:15" x14ac:dyDescent="0.25">
      <c r="C345" s="95">
        <v>42353</v>
      </c>
      <c r="D345" s="96">
        <v>13.2204370279093</v>
      </c>
      <c r="E345" s="30">
        <v>44872.467707000003</v>
      </c>
      <c r="G345" s="41">
        <f t="shared" si="209"/>
        <v>5</v>
      </c>
      <c r="H345" s="95">
        <v>42103</v>
      </c>
      <c r="I345" s="97">
        <f t="shared" si="207"/>
        <v>18.768071305373599</v>
      </c>
      <c r="J345" s="30">
        <f t="shared" si="208"/>
        <v>53802.66</v>
      </c>
      <c r="K345" s="30"/>
      <c r="L345" s="30"/>
      <c r="M345" s="30"/>
      <c r="N345" s="30"/>
      <c r="O345" s="24"/>
    </row>
    <row r="346" spans="3:15" x14ac:dyDescent="0.25">
      <c r="C346" s="95">
        <v>42352</v>
      </c>
      <c r="D346" s="96">
        <v>13.720409919146601</v>
      </c>
      <c r="E346" s="30">
        <v>44747.314287699999</v>
      </c>
      <c r="G346" s="41">
        <f t="shared" si="209"/>
        <v>6</v>
      </c>
      <c r="H346" s="95">
        <v>42104</v>
      </c>
      <c r="I346" s="97">
        <f t="shared" si="207"/>
        <v>18.001417994756199</v>
      </c>
      <c r="J346" s="30">
        <f t="shared" si="208"/>
        <v>54214.11</v>
      </c>
      <c r="K346" s="30"/>
      <c r="L346" s="30"/>
      <c r="M346" s="97">
        <f t="shared" ref="M346:N346" si="215">AVERAGE(I342:I346)</f>
        <v>18.917419352896438</v>
      </c>
      <c r="N346" s="30">
        <f t="shared" si="215"/>
        <v>53828.860000000008</v>
      </c>
      <c r="O346" s="24"/>
    </row>
    <row r="347" spans="3:15" x14ac:dyDescent="0.25">
      <c r="C347" s="95">
        <v>42349</v>
      </c>
      <c r="D347" s="96">
        <v>14.143463904039701</v>
      </c>
      <c r="E347" s="30">
        <v>45262.723143499999</v>
      </c>
      <c r="G347" s="41">
        <f t="shared" si="209"/>
        <v>7</v>
      </c>
      <c r="H347" s="95">
        <v>42105</v>
      </c>
      <c r="I347" s="97" t="str">
        <f t="shared" si="207"/>
        <v/>
      </c>
      <c r="J347" s="30" t="str">
        <f t="shared" si="208"/>
        <v/>
      </c>
      <c r="K347" s="30"/>
      <c r="L347" s="30"/>
      <c r="M347" s="30"/>
      <c r="N347" s="30"/>
      <c r="O347" s="24"/>
    </row>
    <row r="348" spans="3:15" x14ac:dyDescent="0.25">
      <c r="C348" s="95">
        <v>42348</v>
      </c>
      <c r="D348" s="96">
        <v>14.4222949395374</v>
      </c>
      <c r="E348" s="30">
        <v>45630.709312200001</v>
      </c>
      <c r="G348" s="41">
        <f t="shared" si="209"/>
        <v>1</v>
      </c>
      <c r="H348" s="95">
        <v>42106</v>
      </c>
      <c r="I348" s="97" t="str">
        <f t="shared" si="207"/>
        <v/>
      </c>
      <c r="J348" s="30" t="str">
        <f t="shared" si="208"/>
        <v/>
      </c>
      <c r="K348" s="30"/>
      <c r="L348" s="30"/>
      <c r="M348" s="30"/>
      <c r="N348" s="30"/>
      <c r="O348" s="24"/>
    </row>
    <row r="349" spans="3:15" x14ac:dyDescent="0.25">
      <c r="C349" s="95">
        <v>42347</v>
      </c>
      <c r="D349" s="96">
        <v>15.249173182737501</v>
      </c>
      <c r="E349" s="30">
        <v>46108.025909999997</v>
      </c>
      <c r="G349" s="41">
        <f t="shared" si="209"/>
        <v>2</v>
      </c>
      <c r="H349" s="95">
        <v>42107</v>
      </c>
      <c r="I349" s="97">
        <f t="shared" si="207"/>
        <v>18.300114089801902</v>
      </c>
      <c r="J349" s="30">
        <f t="shared" si="208"/>
        <v>54239.77</v>
      </c>
      <c r="K349" s="97">
        <f t="shared" ref="K349:L349" si="216">AVERAGE(I343:I346,I349)</f>
        <v>18.634653716253137</v>
      </c>
      <c r="L349" s="30">
        <f t="shared" si="216"/>
        <v>53929.362000000001</v>
      </c>
      <c r="M349" s="30"/>
      <c r="N349" s="30"/>
      <c r="O349" s="24"/>
    </row>
    <row r="350" spans="3:15" x14ac:dyDescent="0.25">
      <c r="C350" s="95">
        <v>42346</v>
      </c>
      <c r="D350" s="96">
        <v>14.451139529416499</v>
      </c>
      <c r="E350" s="30">
        <v>44443.256222900003</v>
      </c>
      <c r="G350" s="41">
        <f t="shared" si="209"/>
        <v>3</v>
      </c>
      <c r="H350" s="95">
        <v>42108</v>
      </c>
      <c r="I350" s="97">
        <f t="shared" si="207"/>
        <v>17.9615918487501</v>
      </c>
      <c r="J350" s="30">
        <f t="shared" si="208"/>
        <v>53981.919999999998</v>
      </c>
      <c r="K350" s="30"/>
      <c r="L350" s="30"/>
      <c r="M350" s="30"/>
      <c r="N350" s="30"/>
      <c r="O350" s="24"/>
    </row>
    <row r="351" spans="3:15" x14ac:dyDescent="0.25">
      <c r="C351" s="95">
        <v>42345</v>
      </c>
      <c r="D351" s="96">
        <v>15.0088016004119</v>
      </c>
      <c r="E351" s="30">
        <v>45222.6994137</v>
      </c>
      <c r="G351" s="41">
        <f t="shared" si="209"/>
        <v>4</v>
      </c>
      <c r="H351" s="95">
        <v>42109</v>
      </c>
      <c r="I351" s="97">
        <f t="shared" si="207"/>
        <v>18.061157213765402</v>
      </c>
      <c r="J351" s="30">
        <f t="shared" si="208"/>
        <v>54918.74</v>
      </c>
      <c r="K351" s="30"/>
      <c r="L351" s="30"/>
      <c r="M351" s="30"/>
      <c r="N351" s="30"/>
      <c r="O351" s="24"/>
    </row>
    <row r="352" spans="3:15" x14ac:dyDescent="0.25">
      <c r="C352" s="95">
        <v>42342</v>
      </c>
      <c r="D352" s="96">
        <v>15.2107137295654</v>
      </c>
      <c r="E352" s="30">
        <v>45360.7587709</v>
      </c>
      <c r="G352" s="41">
        <f t="shared" si="209"/>
        <v>5</v>
      </c>
      <c r="H352" s="95">
        <v>42110</v>
      </c>
      <c r="I352" s="97">
        <f t="shared" si="207"/>
        <v>18.3299890840571</v>
      </c>
      <c r="J352" s="30">
        <f t="shared" si="208"/>
        <v>54674.21</v>
      </c>
      <c r="K352" s="30"/>
      <c r="L352" s="30"/>
      <c r="M352" s="30"/>
      <c r="N352" s="30"/>
      <c r="O352" s="24"/>
    </row>
    <row r="353" spans="3:15" x14ac:dyDescent="0.25">
      <c r="C353" s="95">
        <v>42341</v>
      </c>
      <c r="D353" s="96">
        <v>15.3645515422538</v>
      </c>
      <c r="E353" s="30">
        <v>46393.261908400003</v>
      </c>
      <c r="G353" s="41">
        <f t="shared" si="209"/>
        <v>6</v>
      </c>
      <c r="H353" s="95">
        <v>42111</v>
      </c>
      <c r="I353" s="97">
        <f t="shared" si="207"/>
        <v>18.320032544630699</v>
      </c>
      <c r="J353" s="30">
        <f t="shared" si="208"/>
        <v>53954.79</v>
      </c>
      <c r="K353" s="30"/>
      <c r="L353" s="30"/>
      <c r="M353" s="97">
        <f t="shared" ref="M353:N353" si="217">AVERAGE(I349:I353)</f>
        <v>18.19457695620104</v>
      </c>
      <c r="N353" s="30">
        <f t="shared" si="217"/>
        <v>54353.885999999999</v>
      </c>
      <c r="O353" s="24"/>
    </row>
    <row r="354" spans="3:15" x14ac:dyDescent="0.25">
      <c r="C354" s="95">
        <v>42340</v>
      </c>
      <c r="D354" s="96">
        <v>15.3741664055469</v>
      </c>
      <c r="E354" s="30">
        <v>44914.533080200003</v>
      </c>
      <c r="G354" s="41">
        <f t="shared" si="209"/>
        <v>7</v>
      </c>
      <c r="H354" s="95">
        <v>42112</v>
      </c>
      <c r="I354" s="97" t="str">
        <f t="shared" si="207"/>
        <v/>
      </c>
      <c r="J354" s="30" t="str">
        <f t="shared" si="208"/>
        <v/>
      </c>
      <c r="K354" s="30"/>
      <c r="L354" s="30"/>
      <c r="M354" s="30"/>
      <c r="N354" s="30"/>
      <c r="O354" s="24"/>
    </row>
    <row r="355" spans="3:15" x14ac:dyDescent="0.25">
      <c r="C355" s="95">
        <v>42339</v>
      </c>
      <c r="D355" s="96">
        <v>15.7299163473888</v>
      </c>
      <c r="E355" s="30">
        <v>45046.750285200003</v>
      </c>
      <c r="G355" s="41">
        <f t="shared" si="209"/>
        <v>1</v>
      </c>
      <c r="H355" s="95">
        <v>42113</v>
      </c>
      <c r="I355" s="97" t="str">
        <f t="shared" si="207"/>
        <v/>
      </c>
      <c r="J355" s="30" t="str">
        <f t="shared" si="208"/>
        <v/>
      </c>
      <c r="K355" s="30"/>
      <c r="L355" s="30"/>
      <c r="M355" s="30"/>
      <c r="N355" s="30"/>
      <c r="O355" s="24"/>
    </row>
    <row r="356" spans="3:15" x14ac:dyDescent="0.25">
      <c r="C356" s="95">
        <v>42338</v>
      </c>
      <c r="D356" s="96">
        <v>15.720301484095801</v>
      </c>
      <c r="E356" s="30">
        <v>45120.360879300002</v>
      </c>
      <c r="G356" s="41">
        <f t="shared" si="209"/>
        <v>2</v>
      </c>
      <c r="H356" s="95">
        <v>42114</v>
      </c>
      <c r="I356" s="97">
        <f t="shared" si="207"/>
        <v>18.7481637399672</v>
      </c>
      <c r="J356" s="30">
        <f t="shared" si="208"/>
        <v>53761.27</v>
      </c>
      <c r="K356" s="97">
        <f t="shared" ref="K356:L356" si="218">AVERAGE(I350:I353,I356)</f>
        <v>18.284186886234103</v>
      </c>
      <c r="L356" s="30">
        <f t="shared" si="218"/>
        <v>54258.186000000002</v>
      </c>
      <c r="M356" s="30"/>
      <c r="N356" s="30"/>
      <c r="O356" s="24"/>
    </row>
    <row r="357" spans="3:15" x14ac:dyDescent="0.25">
      <c r="C357" s="95">
        <v>42335</v>
      </c>
      <c r="D357" s="96">
        <v>15.9895176563004</v>
      </c>
      <c r="E357" s="30">
        <v>45872.9155474</v>
      </c>
      <c r="G357" s="41">
        <f t="shared" si="209"/>
        <v>3</v>
      </c>
      <c r="H357" s="95">
        <v>42115</v>
      </c>
      <c r="I357" s="97" t="str">
        <f t="shared" si="207"/>
        <v/>
      </c>
      <c r="J357" s="30" t="str">
        <f t="shared" si="208"/>
        <v/>
      </c>
      <c r="K357" s="30"/>
      <c r="L357" s="30"/>
      <c r="M357" s="30"/>
      <c r="N357" s="30"/>
      <c r="O357" s="24"/>
    </row>
    <row r="358" spans="3:15" x14ac:dyDescent="0.25">
      <c r="C358" s="95">
        <v>42334</v>
      </c>
      <c r="D358" s="96">
        <v>16.104896015816699</v>
      </c>
      <c r="E358" s="30">
        <v>47145.631229300001</v>
      </c>
      <c r="G358" s="41">
        <f t="shared" si="209"/>
        <v>4</v>
      </c>
      <c r="H358" s="95">
        <v>42116</v>
      </c>
      <c r="I358" s="97">
        <f t="shared" si="207"/>
        <v>18.6087721879972</v>
      </c>
      <c r="J358" s="30">
        <f t="shared" si="208"/>
        <v>54617.36</v>
      </c>
      <c r="K358" s="30"/>
      <c r="L358" s="30"/>
      <c r="M358" s="30"/>
      <c r="N358" s="30"/>
      <c r="O358" s="24"/>
    </row>
    <row r="359" spans="3:15" x14ac:dyDescent="0.25">
      <c r="C359" s="95">
        <v>42333</v>
      </c>
      <c r="D359" s="96">
        <v>16.133740605695799</v>
      </c>
      <c r="E359" s="30">
        <v>46866.634660000003</v>
      </c>
      <c r="G359" s="41">
        <f t="shared" si="209"/>
        <v>5</v>
      </c>
      <c r="H359" s="95">
        <v>42117</v>
      </c>
      <c r="I359" s="97">
        <f t="shared" si="207"/>
        <v>18.877598752510799</v>
      </c>
      <c r="J359" s="30">
        <f t="shared" si="208"/>
        <v>55684.85</v>
      </c>
      <c r="K359" s="30"/>
      <c r="L359" s="30"/>
      <c r="M359" s="30"/>
      <c r="N359" s="30"/>
      <c r="O359" s="24"/>
    </row>
    <row r="360" spans="3:15" x14ac:dyDescent="0.25">
      <c r="C360" s="95">
        <v>42332</v>
      </c>
      <c r="D360" s="96">
        <v>15.3837812688399</v>
      </c>
      <c r="E360" s="30">
        <v>48284.189175500003</v>
      </c>
      <c r="G360" s="41">
        <f t="shared" si="209"/>
        <v>6</v>
      </c>
      <c r="H360" s="95">
        <v>42118</v>
      </c>
      <c r="I360" s="97">
        <f t="shared" si="207"/>
        <v>18.967207607348598</v>
      </c>
      <c r="J360" s="30">
        <f t="shared" si="208"/>
        <v>56594.22</v>
      </c>
      <c r="K360" s="30"/>
      <c r="L360" s="30"/>
      <c r="M360" s="97">
        <f t="shared" ref="M360:N360" si="219">AVERAGE(I356:I360)</f>
        <v>18.800435571955951</v>
      </c>
      <c r="N360" s="30">
        <f t="shared" si="219"/>
        <v>55164.425000000003</v>
      </c>
      <c r="O360" s="24"/>
    </row>
    <row r="361" spans="3:15" x14ac:dyDescent="0.25">
      <c r="C361" s="95">
        <v>42331</v>
      </c>
      <c r="D361" s="96">
        <v>15.7683758005609</v>
      </c>
      <c r="E361" s="30">
        <v>48150.272352</v>
      </c>
      <c r="G361" s="41">
        <f t="shared" si="209"/>
        <v>7</v>
      </c>
      <c r="H361" s="95">
        <v>42119</v>
      </c>
      <c r="I361" s="97" t="str">
        <f t="shared" si="207"/>
        <v/>
      </c>
      <c r="J361" s="30" t="str">
        <f t="shared" si="208"/>
        <v/>
      </c>
      <c r="K361" s="30"/>
      <c r="L361" s="30"/>
      <c r="M361" s="30"/>
      <c r="N361" s="30"/>
      <c r="O361" s="24"/>
    </row>
    <row r="362" spans="3:15" x14ac:dyDescent="0.25">
      <c r="C362" s="95">
        <v>42327</v>
      </c>
      <c r="D362" s="96">
        <v>15.8645244334911</v>
      </c>
      <c r="E362" s="30">
        <v>48138.885001900002</v>
      </c>
      <c r="G362" s="41">
        <f t="shared" si="209"/>
        <v>1</v>
      </c>
      <c r="H362" s="95">
        <v>42120</v>
      </c>
      <c r="I362" s="97" t="str">
        <f t="shared" si="207"/>
        <v/>
      </c>
      <c r="J362" s="30" t="str">
        <f t="shared" si="208"/>
        <v/>
      </c>
      <c r="K362" s="30"/>
      <c r="L362" s="30"/>
      <c r="M362" s="30"/>
      <c r="N362" s="30"/>
      <c r="O362" s="24"/>
    </row>
    <row r="363" spans="3:15" x14ac:dyDescent="0.25">
      <c r="C363" s="95">
        <v>42326</v>
      </c>
      <c r="D363" s="96">
        <v>15.065686970061099</v>
      </c>
      <c r="E363" s="30">
        <v>47435.577199899999</v>
      </c>
      <c r="G363" s="41">
        <f t="shared" si="209"/>
        <v>2</v>
      </c>
      <c r="H363" s="95">
        <v>42121</v>
      </c>
      <c r="I363" s="97">
        <f t="shared" si="207"/>
        <v>18.738207200540799</v>
      </c>
      <c r="J363" s="30">
        <f t="shared" si="208"/>
        <v>55534.5</v>
      </c>
      <c r="K363" s="97">
        <f t="shared" ref="K363:L363" si="220">AVERAGE(I357:I360,I363)</f>
        <v>18.797946437099348</v>
      </c>
      <c r="L363" s="30">
        <f t="shared" si="220"/>
        <v>55607.732499999998</v>
      </c>
      <c r="M363" s="30"/>
      <c r="N363" s="30"/>
      <c r="O363" s="24"/>
    </row>
    <row r="364" spans="3:15" x14ac:dyDescent="0.25">
      <c r="C364" s="95">
        <v>42325</v>
      </c>
      <c r="D364" s="96">
        <v>15.0850640594116</v>
      </c>
      <c r="E364" s="30">
        <v>47247.802093799997</v>
      </c>
      <c r="G364" s="41">
        <f t="shared" si="209"/>
        <v>3</v>
      </c>
      <c r="H364" s="95">
        <v>42122</v>
      </c>
      <c r="I364" s="97">
        <f t="shared" si="207"/>
        <v>18.389728320615699</v>
      </c>
      <c r="J364" s="30">
        <f t="shared" si="208"/>
        <v>55812.03</v>
      </c>
      <c r="K364" s="30"/>
      <c r="L364" s="30"/>
      <c r="M364" s="30"/>
      <c r="N364" s="30"/>
      <c r="O364" s="24"/>
    </row>
    <row r="365" spans="3:15" x14ac:dyDescent="0.25">
      <c r="C365" s="95">
        <v>42324</v>
      </c>
      <c r="D365" s="96">
        <v>15.046309880710499</v>
      </c>
      <c r="E365" s="30">
        <v>46846.8738247</v>
      </c>
      <c r="G365" s="41">
        <f t="shared" si="209"/>
        <v>4</v>
      </c>
      <c r="H365" s="95">
        <v>42123</v>
      </c>
      <c r="I365" s="97">
        <f t="shared" si="207"/>
        <v>19.026946843907201</v>
      </c>
      <c r="J365" s="30">
        <f t="shared" si="208"/>
        <v>55325.29</v>
      </c>
      <c r="K365" s="30"/>
      <c r="L365" s="30"/>
      <c r="M365" s="30"/>
      <c r="N365" s="30"/>
      <c r="O365" s="24"/>
    </row>
    <row r="366" spans="3:15" x14ac:dyDescent="0.25">
      <c r="C366" s="95">
        <v>42321</v>
      </c>
      <c r="D366" s="96">
        <v>14.2421606726622</v>
      </c>
      <c r="E366" s="30">
        <v>46517.038742099998</v>
      </c>
      <c r="G366" s="41">
        <f t="shared" si="209"/>
        <v>5</v>
      </c>
      <c r="H366" s="95">
        <v>42124</v>
      </c>
      <c r="I366" s="97">
        <f t="shared" si="207"/>
        <v>18.071119058970002</v>
      </c>
      <c r="J366" s="30">
        <f t="shared" si="208"/>
        <v>56229.38</v>
      </c>
      <c r="K366" s="30"/>
      <c r="L366" s="30"/>
      <c r="M366" s="30"/>
      <c r="N366" s="30"/>
      <c r="O366" s="24"/>
    </row>
    <row r="367" spans="3:15" x14ac:dyDescent="0.25">
      <c r="C367" s="95">
        <v>42320</v>
      </c>
      <c r="D367" s="96">
        <v>14.6781451830498</v>
      </c>
      <c r="E367" s="30">
        <v>46883.576544099997</v>
      </c>
      <c r="G367" s="41">
        <f t="shared" si="209"/>
        <v>6</v>
      </c>
      <c r="H367" s="95">
        <v>42125</v>
      </c>
      <c r="I367" s="97" t="str">
        <f t="shared" si="207"/>
        <v/>
      </c>
      <c r="J367" s="30" t="str">
        <f t="shared" si="208"/>
        <v/>
      </c>
      <c r="K367" s="30"/>
      <c r="L367" s="30"/>
      <c r="M367" s="97">
        <f t="shared" ref="M367:N367" si="221">AVERAGE(I363:I367)</f>
        <v>18.556500356008424</v>
      </c>
      <c r="N367" s="30">
        <f t="shared" si="221"/>
        <v>55725.3</v>
      </c>
      <c r="O367" s="24"/>
    </row>
    <row r="368" spans="3:15" x14ac:dyDescent="0.25">
      <c r="C368" s="95">
        <v>42319</v>
      </c>
      <c r="D368" s="96">
        <v>14.1443826977969</v>
      </c>
      <c r="E368" s="30">
        <v>47065.010931899997</v>
      </c>
      <c r="G368" s="41">
        <f t="shared" si="209"/>
        <v>7</v>
      </c>
      <c r="H368" s="95">
        <v>42126</v>
      </c>
      <c r="I368" s="97" t="str">
        <f t="shared" si="207"/>
        <v/>
      </c>
      <c r="J368" s="30" t="str">
        <f t="shared" si="208"/>
        <v/>
      </c>
      <c r="K368" s="30"/>
      <c r="L368" s="30"/>
      <c r="M368" s="30"/>
      <c r="N368" s="30"/>
      <c r="O368" s="24"/>
    </row>
    <row r="369" spans="3:15" x14ac:dyDescent="0.25">
      <c r="C369" s="95">
        <v>42318</v>
      </c>
      <c r="D369" s="96">
        <v>14.028286533382699</v>
      </c>
      <c r="E369" s="30">
        <v>46206.567626600001</v>
      </c>
      <c r="G369" s="41">
        <f t="shared" si="209"/>
        <v>1</v>
      </c>
      <c r="H369" s="95">
        <v>42127</v>
      </c>
      <c r="I369" s="97" t="str">
        <f t="shared" si="207"/>
        <v/>
      </c>
      <c r="J369" s="30" t="str">
        <f t="shared" si="208"/>
        <v/>
      </c>
      <c r="K369" s="30"/>
      <c r="L369" s="30"/>
      <c r="M369" s="30"/>
      <c r="N369" s="30"/>
      <c r="O369" s="24"/>
    </row>
    <row r="370" spans="3:15" x14ac:dyDescent="0.25">
      <c r="C370" s="95">
        <v>42317</v>
      </c>
      <c r="D370" s="96">
        <v>13.6122752775651</v>
      </c>
      <c r="E370" s="30">
        <v>46194.920165900003</v>
      </c>
      <c r="G370" s="41">
        <f t="shared" si="209"/>
        <v>2</v>
      </c>
      <c r="H370" s="95">
        <v>42128</v>
      </c>
      <c r="I370" s="97">
        <f t="shared" si="207"/>
        <v>18.887555291937201</v>
      </c>
      <c r="J370" s="30">
        <f t="shared" si="208"/>
        <v>57353.98</v>
      </c>
      <c r="K370" s="97">
        <f t="shared" ref="K370:L370" si="222">AVERAGE(I364:I367,I370)</f>
        <v>18.593837378857526</v>
      </c>
      <c r="L370" s="30">
        <f t="shared" si="222"/>
        <v>56180.170000000006</v>
      </c>
      <c r="M370" s="30"/>
      <c r="N370" s="30"/>
      <c r="O370" s="24"/>
    </row>
    <row r="371" spans="3:15" x14ac:dyDescent="0.25">
      <c r="C371" s="95">
        <v>42314</v>
      </c>
      <c r="D371" s="96">
        <v>13.447805711311601</v>
      </c>
      <c r="E371" s="30">
        <v>46918.515478000001</v>
      </c>
      <c r="G371" s="41">
        <f t="shared" si="209"/>
        <v>3</v>
      </c>
      <c r="H371" s="95">
        <v>42129</v>
      </c>
      <c r="I371" s="97">
        <f t="shared" si="207"/>
        <v>18.937337989069299</v>
      </c>
      <c r="J371" s="30">
        <f t="shared" si="208"/>
        <v>58051.61</v>
      </c>
      <c r="K371" s="30"/>
      <c r="L371" s="30"/>
      <c r="M371" s="30"/>
      <c r="N371" s="30"/>
      <c r="O371" s="24"/>
    </row>
    <row r="372" spans="3:15" x14ac:dyDescent="0.25">
      <c r="C372" s="95">
        <v>42313</v>
      </c>
      <c r="D372" s="96">
        <v>14.2701535425789</v>
      </c>
      <c r="E372" s="30">
        <v>48046.757584600004</v>
      </c>
      <c r="G372" s="41">
        <f t="shared" si="209"/>
        <v>4</v>
      </c>
      <c r="H372" s="95">
        <v>42130</v>
      </c>
      <c r="I372" s="97">
        <f t="shared" si="207"/>
        <v>19.305729947847201</v>
      </c>
      <c r="J372" s="30">
        <f t="shared" si="208"/>
        <v>57103.14</v>
      </c>
      <c r="K372" s="30"/>
      <c r="L372" s="30"/>
      <c r="M372" s="30"/>
      <c r="N372" s="30"/>
      <c r="O372" s="24"/>
    </row>
    <row r="373" spans="3:15" x14ac:dyDescent="0.25">
      <c r="C373" s="95">
        <v>42312</v>
      </c>
      <c r="D373" s="96">
        <v>13.7864195241864</v>
      </c>
      <c r="E373" s="30">
        <v>47710.098797400002</v>
      </c>
      <c r="G373" s="41">
        <f t="shared" si="209"/>
        <v>5</v>
      </c>
      <c r="H373" s="95">
        <v>42131</v>
      </c>
      <c r="I373" s="97">
        <f t="shared" si="207"/>
        <v>19.305729947847201</v>
      </c>
      <c r="J373" s="30">
        <f t="shared" si="208"/>
        <v>56921.39</v>
      </c>
      <c r="K373" s="30"/>
      <c r="L373" s="30"/>
      <c r="M373" s="30"/>
      <c r="N373" s="30"/>
      <c r="O373" s="24"/>
    </row>
    <row r="374" spans="3:15" x14ac:dyDescent="0.25">
      <c r="C374" s="95">
        <v>42311</v>
      </c>
      <c r="D374" s="96">
        <v>13.438131030943801</v>
      </c>
      <c r="E374" s="30">
        <v>48053.668442599999</v>
      </c>
      <c r="G374" s="41">
        <f t="shared" si="209"/>
        <v>6</v>
      </c>
      <c r="H374" s="95">
        <v>42132</v>
      </c>
      <c r="I374" s="97">
        <f t="shared" si="207"/>
        <v>19.1265122381715</v>
      </c>
      <c r="J374" s="30">
        <f t="shared" si="208"/>
        <v>57149.33</v>
      </c>
      <c r="K374" s="30"/>
      <c r="L374" s="30"/>
      <c r="M374" s="97">
        <f t="shared" ref="M374:N374" si="223">AVERAGE(I370:I374)</f>
        <v>19.112573082974478</v>
      </c>
      <c r="N374" s="30">
        <f t="shared" si="223"/>
        <v>57315.89</v>
      </c>
      <c r="O374" s="24"/>
    </row>
    <row r="375" spans="3:15" x14ac:dyDescent="0.25">
      <c r="C375" s="95">
        <v>42307</v>
      </c>
      <c r="D375" s="96">
        <v>12.5770844782051</v>
      </c>
      <c r="E375" s="30">
        <v>45868.8176035</v>
      </c>
      <c r="G375" s="41">
        <f t="shared" si="209"/>
        <v>7</v>
      </c>
      <c r="H375" s="95">
        <v>42133</v>
      </c>
      <c r="I375" s="97" t="str">
        <f t="shared" si="207"/>
        <v/>
      </c>
      <c r="J375" s="30" t="str">
        <f t="shared" si="208"/>
        <v/>
      </c>
      <c r="K375" s="30"/>
      <c r="L375" s="30"/>
      <c r="M375" s="30"/>
      <c r="N375" s="30"/>
      <c r="O375" s="24"/>
    </row>
    <row r="376" spans="3:15" x14ac:dyDescent="0.25">
      <c r="C376" s="95">
        <v>42306</v>
      </c>
      <c r="D376" s="96">
        <v>12.0933504598126</v>
      </c>
      <c r="E376" s="30">
        <v>45628.353236499999</v>
      </c>
      <c r="G376" s="41">
        <f t="shared" si="209"/>
        <v>1</v>
      </c>
      <c r="H376" s="95">
        <v>42134</v>
      </c>
      <c r="I376" s="97" t="str">
        <f t="shared" si="207"/>
        <v/>
      </c>
      <c r="J376" s="30" t="str">
        <f t="shared" si="208"/>
        <v/>
      </c>
      <c r="K376" s="30"/>
      <c r="L376" s="30"/>
      <c r="M376" s="30"/>
      <c r="N376" s="30"/>
      <c r="O376" s="24"/>
    </row>
    <row r="377" spans="3:15" x14ac:dyDescent="0.25">
      <c r="C377" s="95">
        <v>42305</v>
      </c>
      <c r="D377" s="96">
        <v>12.0933504598126</v>
      </c>
      <c r="E377" s="30">
        <v>46740.848114599998</v>
      </c>
      <c r="G377" s="41">
        <f t="shared" si="209"/>
        <v>2</v>
      </c>
      <c r="H377" s="95">
        <v>42135</v>
      </c>
      <c r="I377" s="97">
        <f t="shared" si="207"/>
        <v>18.549032951438601</v>
      </c>
      <c r="J377" s="30">
        <f t="shared" si="208"/>
        <v>57197.1</v>
      </c>
      <c r="K377" s="97">
        <f t="shared" ref="K377:L377" si="224">AVERAGE(I371:I374,I377)</f>
        <v>19.044868614874762</v>
      </c>
      <c r="L377" s="30">
        <f t="shared" si="224"/>
        <v>57284.514000000003</v>
      </c>
      <c r="M377" s="30"/>
      <c r="N377" s="30"/>
      <c r="O377" s="24"/>
    </row>
    <row r="378" spans="3:15" x14ac:dyDescent="0.25">
      <c r="C378" s="95">
        <v>42304</v>
      </c>
      <c r="D378" s="96">
        <v>11.7934353684093</v>
      </c>
      <c r="E378" s="30">
        <v>47042.947361099999</v>
      </c>
      <c r="G378" s="41">
        <f t="shared" si="209"/>
        <v>3</v>
      </c>
      <c r="H378" s="95">
        <v>42136</v>
      </c>
      <c r="I378" s="97">
        <f t="shared" si="207"/>
        <v>17.958891997332</v>
      </c>
      <c r="J378" s="30">
        <f t="shared" si="208"/>
        <v>56792.05</v>
      </c>
      <c r="K378" s="30"/>
      <c r="L378" s="30"/>
      <c r="M378" s="30"/>
      <c r="N378" s="30"/>
      <c r="O378" s="24"/>
    </row>
    <row r="379" spans="3:15" x14ac:dyDescent="0.25">
      <c r="C379" s="95">
        <v>42303</v>
      </c>
      <c r="D379" s="96">
        <v>12.103025140180501</v>
      </c>
      <c r="E379" s="30">
        <v>47209.322550299999</v>
      </c>
      <c r="G379" s="41">
        <f t="shared" si="209"/>
        <v>4</v>
      </c>
      <c r="H379" s="95">
        <v>42137</v>
      </c>
      <c r="I379" s="97">
        <f t="shared" si="207"/>
        <v>17.659577130709799</v>
      </c>
      <c r="J379" s="30">
        <f t="shared" si="208"/>
        <v>56372.04</v>
      </c>
      <c r="K379" s="30"/>
      <c r="L379" s="30"/>
      <c r="M379" s="30"/>
      <c r="N379" s="30"/>
      <c r="O379" s="24"/>
    </row>
    <row r="380" spans="3:15" x14ac:dyDescent="0.25">
      <c r="C380" s="95">
        <v>42300</v>
      </c>
      <c r="D380" s="96">
        <v>11.9095315328235</v>
      </c>
      <c r="E380" s="30">
        <v>47596.588343199997</v>
      </c>
      <c r="G380" s="41">
        <f t="shared" si="209"/>
        <v>5</v>
      </c>
      <c r="H380" s="95">
        <v>42138</v>
      </c>
      <c r="I380" s="97">
        <f t="shared" si="207"/>
        <v>17.4668591133128</v>
      </c>
      <c r="J380" s="30">
        <f t="shared" si="208"/>
        <v>56656.57</v>
      </c>
      <c r="K380" s="30"/>
      <c r="L380" s="30"/>
      <c r="M380" s="30"/>
      <c r="N380" s="30"/>
      <c r="O380" s="24"/>
    </row>
    <row r="381" spans="3:15" x14ac:dyDescent="0.25">
      <c r="C381" s="95">
        <v>42299</v>
      </c>
      <c r="D381" s="96">
        <v>11.9966036561341</v>
      </c>
      <c r="E381" s="30">
        <v>47772.140729300001</v>
      </c>
      <c r="G381" s="41">
        <f t="shared" si="209"/>
        <v>6</v>
      </c>
      <c r="H381" s="95">
        <v>42139</v>
      </c>
      <c r="I381" s="97">
        <f t="shared" si="207"/>
        <v>17.6746800999301</v>
      </c>
      <c r="J381" s="30">
        <f t="shared" si="208"/>
        <v>57248.63</v>
      </c>
      <c r="K381" s="30"/>
      <c r="L381" s="30"/>
      <c r="M381" s="97">
        <f t="shared" ref="M381:N381" si="225">AVERAGE(I377:I381)</f>
        <v>17.861808258544659</v>
      </c>
      <c r="N381" s="30">
        <f t="shared" si="225"/>
        <v>56853.278000000006</v>
      </c>
      <c r="O381" s="24"/>
    </row>
    <row r="382" spans="3:15" x14ac:dyDescent="0.25">
      <c r="C382" s="95">
        <v>42298</v>
      </c>
      <c r="D382" s="96">
        <v>11.657989843259401</v>
      </c>
      <c r="E382" s="30">
        <v>47025.866164400002</v>
      </c>
      <c r="G382" s="41">
        <f t="shared" si="209"/>
        <v>7</v>
      </c>
      <c r="H382" s="95">
        <v>42140</v>
      </c>
      <c r="I382" s="97" t="str">
        <f t="shared" si="207"/>
        <v/>
      </c>
      <c r="J382" s="30" t="str">
        <f t="shared" si="208"/>
        <v/>
      </c>
      <c r="K382" s="30"/>
      <c r="L382" s="30"/>
      <c r="M382" s="30"/>
      <c r="N382" s="30"/>
      <c r="O382" s="24"/>
    </row>
    <row r="383" spans="3:15" x14ac:dyDescent="0.25">
      <c r="C383" s="95">
        <v>42297</v>
      </c>
      <c r="D383" s="96">
        <v>12.9640716929191</v>
      </c>
      <c r="E383" s="30">
        <v>47076.552322700001</v>
      </c>
      <c r="G383" s="41">
        <f t="shared" si="209"/>
        <v>1</v>
      </c>
      <c r="H383" s="95">
        <v>42141</v>
      </c>
      <c r="I383" s="97" t="str">
        <f t="shared" si="207"/>
        <v/>
      </c>
      <c r="J383" s="30" t="str">
        <f t="shared" si="208"/>
        <v/>
      </c>
      <c r="K383" s="30"/>
      <c r="L383" s="30"/>
      <c r="M383" s="30"/>
      <c r="N383" s="30"/>
      <c r="O383" s="24"/>
    </row>
    <row r="384" spans="3:15" x14ac:dyDescent="0.25">
      <c r="C384" s="95">
        <v>42296</v>
      </c>
      <c r="D384" s="96">
        <v>13.0221197751262</v>
      </c>
      <c r="E384" s="30">
        <v>47447.312257199999</v>
      </c>
      <c r="G384" s="41">
        <f t="shared" si="209"/>
        <v>2</v>
      </c>
      <c r="H384" s="95">
        <v>42142</v>
      </c>
      <c r="I384" s="97">
        <f t="shared" si="207"/>
        <v>17.615302675182299</v>
      </c>
      <c r="J384" s="30">
        <f t="shared" si="208"/>
        <v>56204.23</v>
      </c>
      <c r="K384" s="97">
        <f t="shared" ref="K384:L384" si="226">AVERAGE(I378:I381,I384)</f>
        <v>17.6750622032934</v>
      </c>
      <c r="L384" s="30">
        <f t="shared" si="226"/>
        <v>56654.704000000005</v>
      </c>
      <c r="M384" s="30"/>
      <c r="N384" s="30"/>
      <c r="O384" s="24"/>
    </row>
    <row r="385" spans="3:15" x14ac:dyDescent="0.25">
      <c r="C385" s="95">
        <v>42293</v>
      </c>
      <c r="D385" s="96">
        <v>13.157565300276101</v>
      </c>
      <c r="E385" s="30">
        <v>47236.103827799998</v>
      </c>
      <c r="G385" s="41">
        <f t="shared" si="209"/>
        <v>3</v>
      </c>
      <c r="H385" s="95">
        <v>42143</v>
      </c>
      <c r="I385" s="97">
        <f t="shared" si="207"/>
        <v>17.615302675182299</v>
      </c>
      <c r="J385" s="30">
        <f t="shared" si="208"/>
        <v>55498.82</v>
      </c>
      <c r="K385" s="30"/>
      <c r="L385" s="30"/>
      <c r="M385" s="30"/>
      <c r="N385" s="30"/>
      <c r="O385" s="24"/>
    </row>
    <row r="386" spans="3:15" x14ac:dyDescent="0.25">
      <c r="C386" s="95">
        <v>42292</v>
      </c>
      <c r="D386" s="96">
        <v>12.7222046837229</v>
      </c>
      <c r="E386" s="30">
        <v>47161.15</v>
      </c>
      <c r="G386" s="41">
        <f t="shared" si="209"/>
        <v>4</v>
      </c>
      <c r="H386" s="95">
        <v>42144</v>
      </c>
      <c r="I386" s="97">
        <f t="shared" si="207"/>
        <v>17.1699719895737</v>
      </c>
      <c r="J386" s="30">
        <f t="shared" si="208"/>
        <v>54901.02</v>
      </c>
      <c r="K386" s="30"/>
      <c r="L386" s="30"/>
      <c r="M386" s="30"/>
      <c r="N386" s="30"/>
      <c r="O386" s="24"/>
    </row>
    <row r="387" spans="3:15" x14ac:dyDescent="0.25">
      <c r="C387" s="95">
        <v>42291</v>
      </c>
      <c r="D387" s="96">
        <v>13.002770414390501</v>
      </c>
      <c r="E387" s="30">
        <v>46710.437778500003</v>
      </c>
      <c r="G387" s="41">
        <f t="shared" si="209"/>
        <v>5</v>
      </c>
      <c r="H387" s="95">
        <v>42145</v>
      </c>
      <c r="I387" s="97">
        <f t="shared" si="207"/>
        <v>17.367896738733101</v>
      </c>
      <c r="J387" s="30">
        <f t="shared" si="208"/>
        <v>55112.05</v>
      </c>
      <c r="K387" s="30"/>
      <c r="L387" s="30"/>
      <c r="M387" s="30"/>
      <c r="N387" s="30"/>
      <c r="O387" s="24"/>
    </row>
    <row r="388" spans="3:15" x14ac:dyDescent="0.25">
      <c r="C388" s="95">
        <v>42290</v>
      </c>
      <c r="D388" s="96">
        <v>12.625457880044401</v>
      </c>
      <c r="E388" s="30">
        <v>47362.637963900001</v>
      </c>
      <c r="G388" s="41">
        <f t="shared" si="209"/>
        <v>6</v>
      </c>
      <c r="H388" s="95">
        <v>42146</v>
      </c>
      <c r="I388" s="97">
        <f t="shared" si="207"/>
        <v>16.287231230345899</v>
      </c>
      <c r="J388" s="30">
        <f t="shared" si="208"/>
        <v>54377.29</v>
      </c>
      <c r="K388" s="30"/>
      <c r="L388" s="30"/>
      <c r="M388" s="97">
        <f t="shared" ref="M388:N388" si="227">AVERAGE(I384:I388)</f>
        <v>17.21114106180346</v>
      </c>
      <c r="N388" s="30">
        <f t="shared" si="227"/>
        <v>55218.681999999993</v>
      </c>
      <c r="O388" s="24"/>
    </row>
    <row r="389" spans="3:15" x14ac:dyDescent="0.25">
      <c r="C389" s="95">
        <v>42286</v>
      </c>
      <c r="D389" s="96">
        <v>11.706363245098601</v>
      </c>
      <c r="E389" s="30">
        <v>49338.412633699998</v>
      </c>
      <c r="G389" s="41">
        <f t="shared" si="209"/>
        <v>7</v>
      </c>
      <c r="H389" s="95">
        <v>42147</v>
      </c>
      <c r="I389" s="97" t="str">
        <f t="shared" si="207"/>
        <v/>
      </c>
      <c r="J389" s="30" t="str">
        <f t="shared" si="208"/>
        <v/>
      </c>
      <c r="K389" s="30"/>
      <c r="L389" s="30"/>
      <c r="M389" s="30"/>
      <c r="N389" s="30"/>
      <c r="O389" s="24"/>
    </row>
    <row r="390" spans="3:15" x14ac:dyDescent="0.25">
      <c r="C390" s="95">
        <v>42285</v>
      </c>
      <c r="D390" s="96">
        <v>12.190097263491101</v>
      </c>
      <c r="E390" s="30">
        <v>49106.557080699997</v>
      </c>
      <c r="G390" s="41">
        <f t="shared" si="209"/>
        <v>1</v>
      </c>
      <c r="H390" s="95">
        <v>42148</v>
      </c>
      <c r="I390" s="97" t="str">
        <f t="shared" ref="I390:I453" si="228">IFERROR(VLOOKUP(H390,$C$6:$E$923,2,FALSE),"")</f>
        <v/>
      </c>
      <c r="J390" s="30" t="str">
        <f t="shared" ref="J390:J453" si="229">IFERROR(VLOOKUP(H390,$C$6:$E$923,3,FALSE),"")</f>
        <v/>
      </c>
      <c r="K390" s="30"/>
      <c r="L390" s="30"/>
      <c r="M390" s="30"/>
      <c r="N390" s="30"/>
      <c r="O390" s="24"/>
    </row>
    <row r="391" spans="3:15" x14ac:dyDescent="0.25">
      <c r="C391" s="95">
        <v>42284</v>
      </c>
      <c r="D391" s="96">
        <v>11.532218998477299</v>
      </c>
      <c r="E391" s="30">
        <v>48914.3218022</v>
      </c>
      <c r="G391" s="41">
        <f t="shared" ref="G391:G454" si="230">WEEKDAY(H391)</f>
        <v>2</v>
      </c>
      <c r="H391" s="95">
        <v>42149</v>
      </c>
      <c r="I391" s="97">
        <f t="shared" si="228"/>
        <v>16.452732085645302</v>
      </c>
      <c r="J391" s="30">
        <f t="shared" si="229"/>
        <v>54609.25</v>
      </c>
      <c r="K391" s="97">
        <f t="shared" ref="K391:L391" si="231">AVERAGE(I385:I388,I391)</f>
        <v>16.978626943896064</v>
      </c>
      <c r="L391" s="30">
        <f t="shared" si="231"/>
        <v>54899.686000000009</v>
      </c>
      <c r="M391" s="30"/>
      <c r="N391" s="30"/>
      <c r="O391" s="24"/>
    </row>
    <row r="392" spans="3:15" x14ac:dyDescent="0.25">
      <c r="C392" s="95">
        <v>42283</v>
      </c>
      <c r="D392" s="96">
        <v>11.5612430395809</v>
      </c>
      <c r="E392" s="30">
        <v>47735.1107959</v>
      </c>
      <c r="G392" s="41">
        <f t="shared" si="230"/>
        <v>3</v>
      </c>
      <c r="H392" s="95">
        <v>42150</v>
      </c>
      <c r="I392" s="97">
        <f t="shared" si="228"/>
        <v>16.111995030617202</v>
      </c>
      <c r="J392" s="30">
        <f t="shared" si="229"/>
        <v>53629.78</v>
      </c>
      <c r="K392" s="30"/>
      <c r="L392" s="30"/>
      <c r="M392" s="30"/>
      <c r="N392" s="30"/>
      <c r="O392" s="24"/>
    </row>
    <row r="393" spans="3:15" x14ac:dyDescent="0.25">
      <c r="C393" s="95">
        <v>42282</v>
      </c>
      <c r="D393" s="96">
        <v>11.4644962359024</v>
      </c>
      <c r="E393" s="30">
        <v>47598.068980299999</v>
      </c>
      <c r="G393" s="41">
        <f t="shared" si="230"/>
        <v>4</v>
      </c>
      <c r="H393" s="95">
        <v>42151</v>
      </c>
      <c r="I393" s="97">
        <f t="shared" si="228"/>
        <v>16.452732085645302</v>
      </c>
      <c r="J393" s="30">
        <f t="shared" si="229"/>
        <v>54236.25</v>
      </c>
      <c r="K393" s="30"/>
      <c r="L393" s="30"/>
      <c r="M393" s="30"/>
      <c r="N393" s="30"/>
      <c r="O393" s="24"/>
    </row>
    <row r="394" spans="3:15" x14ac:dyDescent="0.25">
      <c r="C394" s="95">
        <v>42279</v>
      </c>
      <c r="D394" s="96">
        <v>11.5128696377416</v>
      </c>
      <c r="E394" s="30">
        <v>47033.459593699998</v>
      </c>
      <c r="G394" s="41">
        <f t="shared" si="230"/>
        <v>5</v>
      </c>
      <c r="H394" s="95">
        <v>42152</v>
      </c>
      <c r="I394" s="97">
        <f t="shared" si="228"/>
        <v>16.150936408334701</v>
      </c>
      <c r="J394" s="30">
        <f t="shared" si="229"/>
        <v>53976.27</v>
      </c>
      <c r="K394" s="30"/>
      <c r="L394" s="30"/>
      <c r="M394" s="30"/>
      <c r="N394" s="30"/>
      <c r="O394" s="24"/>
    </row>
    <row r="395" spans="3:15" x14ac:dyDescent="0.25">
      <c r="C395" s="95">
        <v>42278</v>
      </c>
      <c r="D395" s="96">
        <v>11.619291121788001</v>
      </c>
      <c r="E395" s="30">
        <v>45313.271227099998</v>
      </c>
      <c r="G395" s="41">
        <f t="shared" si="230"/>
        <v>6</v>
      </c>
      <c r="H395" s="95">
        <v>42153</v>
      </c>
      <c r="I395" s="97">
        <f t="shared" si="228"/>
        <v>15.3429028206965</v>
      </c>
      <c r="J395" s="30">
        <f t="shared" si="229"/>
        <v>52760.47</v>
      </c>
      <c r="K395" s="30"/>
      <c r="L395" s="30"/>
      <c r="M395" s="97">
        <f t="shared" ref="M395:N395" si="232">AVERAGE(I391:I395)</f>
        <v>16.1022596861878</v>
      </c>
      <c r="N395" s="30">
        <f t="shared" si="232"/>
        <v>53842.404000000002</v>
      </c>
      <c r="O395" s="24"/>
    </row>
    <row r="396" spans="3:15" x14ac:dyDescent="0.25">
      <c r="C396" s="95">
        <v>42277</v>
      </c>
      <c r="D396" s="96">
        <v>12.0449770579734</v>
      </c>
      <c r="E396" s="30">
        <v>45059.344798300001</v>
      </c>
      <c r="G396" s="41">
        <f t="shared" si="230"/>
        <v>7</v>
      </c>
      <c r="H396" s="95">
        <v>42154</v>
      </c>
      <c r="I396" s="97" t="str">
        <f t="shared" si="228"/>
        <v/>
      </c>
      <c r="J396" s="30" t="str">
        <f t="shared" si="229"/>
        <v/>
      </c>
      <c r="K396" s="30"/>
      <c r="L396" s="30"/>
      <c r="M396" s="30"/>
      <c r="N396" s="30"/>
      <c r="O396" s="24"/>
    </row>
    <row r="397" spans="3:15" x14ac:dyDescent="0.25">
      <c r="C397" s="95">
        <v>42276</v>
      </c>
      <c r="D397" s="96">
        <v>11.851483450616399</v>
      </c>
      <c r="E397" s="30">
        <v>44131.824485500001</v>
      </c>
      <c r="G397" s="41">
        <f t="shared" si="230"/>
        <v>1</v>
      </c>
      <c r="H397" s="95">
        <v>42155</v>
      </c>
      <c r="I397" s="97" t="str">
        <f t="shared" si="228"/>
        <v/>
      </c>
      <c r="J397" s="30" t="str">
        <f t="shared" si="229"/>
        <v/>
      </c>
      <c r="K397" s="30"/>
      <c r="L397" s="30"/>
      <c r="M397" s="30"/>
      <c r="N397" s="30"/>
      <c r="O397" s="24"/>
    </row>
    <row r="398" spans="3:15" x14ac:dyDescent="0.25">
      <c r="C398" s="95">
        <v>42275</v>
      </c>
      <c r="D398" s="96">
        <v>12.2868440671696</v>
      </c>
      <c r="E398" s="30">
        <v>43956.627979999997</v>
      </c>
      <c r="G398" s="41">
        <f t="shared" si="230"/>
        <v>2</v>
      </c>
      <c r="H398" s="95">
        <v>42156</v>
      </c>
      <c r="I398" s="97">
        <f t="shared" si="228"/>
        <v>15.596021775860301</v>
      </c>
      <c r="J398" s="30">
        <f t="shared" si="229"/>
        <v>53031.31</v>
      </c>
      <c r="K398" s="97">
        <f t="shared" ref="K398:L398" si="233">AVERAGE(I392:I395,I398)</f>
        <v>15.930917624230801</v>
      </c>
      <c r="L398" s="30">
        <f t="shared" si="233"/>
        <v>53526.815999999992</v>
      </c>
      <c r="M398" s="30"/>
      <c r="N398" s="30"/>
      <c r="O398" s="24"/>
    </row>
    <row r="399" spans="3:15" x14ac:dyDescent="0.25">
      <c r="C399" s="95">
        <v>42272</v>
      </c>
      <c r="D399" s="96">
        <v>11.454821555534499</v>
      </c>
      <c r="E399" s="30">
        <v>44831.460486800002</v>
      </c>
      <c r="G399" s="41">
        <f t="shared" si="230"/>
        <v>3</v>
      </c>
      <c r="H399" s="95">
        <v>42157</v>
      </c>
      <c r="I399" s="97">
        <f t="shared" si="228"/>
        <v>16.296966574775301</v>
      </c>
      <c r="J399" s="30">
        <f t="shared" si="229"/>
        <v>54236.43</v>
      </c>
      <c r="K399" s="30"/>
      <c r="L399" s="30"/>
      <c r="M399" s="30"/>
      <c r="N399" s="30"/>
      <c r="O399" s="24"/>
    </row>
    <row r="400" spans="3:15" x14ac:dyDescent="0.25">
      <c r="C400" s="95">
        <v>42271</v>
      </c>
      <c r="D400" s="96">
        <v>10.7872686101529</v>
      </c>
      <c r="E400" s="30">
        <v>45291.966632800002</v>
      </c>
      <c r="G400" s="41">
        <f t="shared" si="230"/>
        <v>4</v>
      </c>
      <c r="H400" s="95">
        <v>42158</v>
      </c>
      <c r="I400" s="97">
        <f t="shared" si="228"/>
        <v>16.598762252086001</v>
      </c>
      <c r="J400" s="30">
        <f t="shared" si="229"/>
        <v>53522.9</v>
      </c>
      <c r="K400" s="30"/>
      <c r="L400" s="30"/>
      <c r="M400" s="30"/>
      <c r="N400" s="30"/>
      <c r="O400" s="24"/>
    </row>
    <row r="401" spans="3:15" x14ac:dyDescent="0.25">
      <c r="C401" s="95">
        <v>42270</v>
      </c>
      <c r="D401" s="96">
        <v>10.9420634960385</v>
      </c>
      <c r="E401" s="30">
        <v>45340.109767100003</v>
      </c>
      <c r="G401" s="41">
        <f t="shared" si="230"/>
        <v>5</v>
      </c>
      <c r="H401" s="95">
        <v>42159</v>
      </c>
      <c r="I401" s="97" t="str">
        <f t="shared" si="228"/>
        <v/>
      </c>
      <c r="J401" s="30" t="str">
        <f t="shared" si="229"/>
        <v/>
      </c>
      <c r="K401" s="30"/>
      <c r="L401" s="30"/>
      <c r="M401" s="30"/>
      <c r="N401" s="30"/>
      <c r="O401" s="24"/>
    </row>
    <row r="402" spans="3:15" x14ac:dyDescent="0.25">
      <c r="C402" s="95">
        <v>42269</v>
      </c>
      <c r="D402" s="96">
        <v>10.400281395438901</v>
      </c>
      <c r="E402" s="30">
        <v>46264.6076579</v>
      </c>
      <c r="G402" s="41">
        <f t="shared" si="230"/>
        <v>6</v>
      </c>
      <c r="H402" s="95">
        <v>42160</v>
      </c>
      <c r="I402" s="97">
        <f t="shared" si="228"/>
        <v>15.8394053865947</v>
      </c>
      <c r="J402" s="30">
        <f t="shared" si="229"/>
        <v>52973.37</v>
      </c>
      <c r="K402" s="30"/>
      <c r="L402" s="30"/>
      <c r="M402" s="97">
        <f t="shared" ref="M402:N402" si="234">AVERAGE(I398:I402)</f>
        <v>16.082788997329075</v>
      </c>
      <c r="N402" s="30">
        <f t="shared" si="234"/>
        <v>53441.002499999995</v>
      </c>
      <c r="O402" s="24"/>
    </row>
    <row r="403" spans="3:15" x14ac:dyDescent="0.25">
      <c r="C403" s="95">
        <v>42268</v>
      </c>
      <c r="D403" s="96">
        <v>10.961412856774199</v>
      </c>
      <c r="E403" s="30">
        <v>46590.197938500001</v>
      </c>
      <c r="G403" s="41">
        <f t="shared" si="230"/>
        <v>7</v>
      </c>
      <c r="H403" s="95">
        <v>42161</v>
      </c>
      <c r="I403" s="97" t="str">
        <f t="shared" si="228"/>
        <v/>
      </c>
      <c r="J403" s="30" t="str">
        <f t="shared" si="229"/>
        <v/>
      </c>
      <c r="K403" s="30"/>
      <c r="L403" s="30"/>
      <c r="M403" s="30"/>
      <c r="N403" s="30"/>
      <c r="O403" s="24"/>
    </row>
    <row r="404" spans="3:15" x14ac:dyDescent="0.25">
      <c r="C404" s="95">
        <v>42265</v>
      </c>
      <c r="D404" s="96">
        <v>10.4196307561746</v>
      </c>
      <c r="E404" s="30">
        <v>47264.081858700003</v>
      </c>
      <c r="G404" s="41">
        <f t="shared" si="230"/>
        <v>1</v>
      </c>
      <c r="H404" s="95">
        <v>42162</v>
      </c>
      <c r="I404" s="97" t="str">
        <f t="shared" si="228"/>
        <v/>
      </c>
      <c r="J404" s="30" t="str">
        <f t="shared" si="229"/>
        <v/>
      </c>
      <c r="K404" s="30"/>
      <c r="L404" s="30"/>
      <c r="M404" s="30"/>
      <c r="N404" s="30"/>
      <c r="O404" s="24"/>
    </row>
    <row r="405" spans="3:15" x14ac:dyDescent="0.25">
      <c r="C405" s="95">
        <v>42264</v>
      </c>
      <c r="D405" s="96">
        <v>10.6711724457387</v>
      </c>
      <c r="E405" s="30">
        <v>48551.077507000002</v>
      </c>
      <c r="G405" s="41">
        <f t="shared" si="230"/>
        <v>2</v>
      </c>
      <c r="H405" s="95">
        <v>42163</v>
      </c>
      <c r="I405" s="97">
        <f t="shared" si="228"/>
        <v>15.936758830888399</v>
      </c>
      <c r="J405" s="30">
        <f t="shared" si="229"/>
        <v>52809.63</v>
      </c>
      <c r="K405" s="97">
        <f t="shared" ref="K405:L405" si="235">AVERAGE(I399:I402,I405)</f>
        <v>16.1679732610861</v>
      </c>
      <c r="L405" s="30">
        <f t="shared" si="235"/>
        <v>53385.582500000004</v>
      </c>
      <c r="M405" s="30"/>
      <c r="N405" s="30"/>
      <c r="O405" s="24"/>
    </row>
    <row r="406" spans="3:15" x14ac:dyDescent="0.25">
      <c r="C406" s="95">
        <v>42263</v>
      </c>
      <c r="D406" s="96">
        <v>10.806617970888601</v>
      </c>
      <c r="E406" s="30">
        <v>48553.097612199999</v>
      </c>
      <c r="G406" s="41">
        <f t="shared" si="230"/>
        <v>3</v>
      </c>
      <c r="H406" s="95">
        <v>42164</v>
      </c>
      <c r="I406" s="97">
        <f t="shared" si="228"/>
        <v>15.7517872867303</v>
      </c>
      <c r="J406" s="30">
        <f t="shared" si="229"/>
        <v>52815.99</v>
      </c>
      <c r="K406" s="30"/>
      <c r="L406" s="30"/>
      <c r="M406" s="30"/>
      <c r="N406" s="30"/>
      <c r="O406" s="24"/>
    </row>
    <row r="407" spans="3:15" x14ac:dyDescent="0.25">
      <c r="C407" s="95">
        <v>42262</v>
      </c>
      <c r="D407" s="96">
        <v>10.081016943299799</v>
      </c>
      <c r="E407" s="30">
        <v>47364.068414900001</v>
      </c>
      <c r="G407" s="41">
        <f t="shared" si="230"/>
        <v>4</v>
      </c>
      <c r="H407" s="95">
        <v>42165</v>
      </c>
      <c r="I407" s="97">
        <f t="shared" si="228"/>
        <v>15.508403675995901</v>
      </c>
      <c r="J407" s="30">
        <f t="shared" si="229"/>
        <v>53876.44</v>
      </c>
      <c r="K407" s="30"/>
      <c r="L407" s="30"/>
      <c r="M407" s="30"/>
      <c r="N407" s="30"/>
      <c r="O407" s="24"/>
    </row>
    <row r="408" spans="3:15" x14ac:dyDescent="0.25">
      <c r="C408" s="95">
        <v>42261</v>
      </c>
      <c r="D408" s="96">
        <v>10.593775002795899</v>
      </c>
      <c r="E408" s="30">
        <v>47281.5181839</v>
      </c>
      <c r="G408" s="41">
        <f t="shared" si="230"/>
        <v>5</v>
      </c>
      <c r="H408" s="95">
        <v>42166</v>
      </c>
      <c r="I408" s="97">
        <f t="shared" si="228"/>
        <v>15.7615226311596</v>
      </c>
      <c r="J408" s="30">
        <f t="shared" si="229"/>
        <v>53688.51</v>
      </c>
      <c r="K408" s="30"/>
      <c r="L408" s="30"/>
      <c r="M408" s="30"/>
      <c r="N408" s="30"/>
      <c r="O408" s="24"/>
    </row>
    <row r="409" spans="3:15" x14ac:dyDescent="0.25">
      <c r="C409" s="95">
        <v>42258</v>
      </c>
      <c r="D409" s="96">
        <v>10.003619500357001</v>
      </c>
      <c r="E409" s="30">
        <v>46400.5050367</v>
      </c>
      <c r="G409" s="41">
        <f t="shared" si="230"/>
        <v>6</v>
      </c>
      <c r="H409" s="95">
        <v>42167</v>
      </c>
      <c r="I409" s="97">
        <f t="shared" si="228"/>
        <v>15.070313176674</v>
      </c>
      <c r="J409" s="30">
        <f t="shared" si="229"/>
        <v>53347.53</v>
      </c>
      <c r="K409" s="30"/>
      <c r="L409" s="30"/>
      <c r="M409" s="97">
        <f t="shared" ref="M409:N409" si="236">AVERAGE(I405:I409)</f>
        <v>15.605757120289642</v>
      </c>
      <c r="N409" s="30">
        <f t="shared" si="236"/>
        <v>53307.619999999995</v>
      </c>
      <c r="O409" s="24"/>
    </row>
    <row r="410" spans="3:15" x14ac:dyDescent="0.25">
      <c r="C410" s="95">
        <v>42257</v>
      </c>
      <c r="D410" s="96">
        <v>8.6394895684901396</v>
      </c>
      <c r="E410" s="30">
        <v>46503.994119199997</v>
      </c>
      <c r="G410" s="41">
        <f t="shared" si="230"/>
        <v>7</v>
      </c>
      <c r="H410" s="95">
        <v>42168</v>
      </c>
      <c r="I410" s="97" t="str">
        <f t="shared" si="228"/>
        <v/>
      </c>
      <c r="J410" s="30" t="str">
        <f t="shared" si="229"/>
        <v/>
      </c>
      <c r="K410" s="30"/>
      <c r="L410" s="30"/>
      <c r="M410" s="30"/>
      <c r="N410" s="30"/>
      <c r="O410" s="24"/>
    </row>
    <row r="411" spans="3:15" x14ac:dyDescent="0.25">
      <c r="C411" s="95">
        <v>42256</v>
      </c>
      <c r="D411" s="96">
        <v>8.4653453218688401</v>
      </c>
      <c r="E411" s="30">
        <v>46657.097800399999</v>
      </c>
      <c r="G411" s="41">
        <f t="shared" si="230"/>
        <v>1</v>
      </c>
      <c r="H411" s="95">
        <v>42169</v>
      </c>
      <c r="I411" s="97" t="str">
        <f t="shared" si="228"/>
        <v/>
      </c>
      <c r="J411" s="30" t="str">
        <f t="shared" si="229"/>
        <v/>
      </c>
      <c r="K411" s="30"/>
      <c r="L411" s="30"/>
      <c r="M411" s="30"/>
      <c r="N411" s="30"/>
      <c r="O411" s="24"/>
    </row>
    <row r="412" spans="3:15" x14ac:dyDescent="0.25">
      <c r="C412" s="95">
        <v>42255</v>
      </c>
      <c r="D412" s="96">
        <v>8.2331529930404397</v>
      </c>
      <c r="E412" s="30">
        <v>46762.0697583</v>
      </c>
      <c r="G412" s="41">
        <f t="shared" si="230"/>
        <v>2</v>
      </c>
      <c r="H412" s="95">
        <v>42170</v>
      </c>
      <c r="I412" s="97">
        <f t="shared" si="228"/>
        <v>14.612751988493301</v>
      </c>
      <c r="J412" s="30">
        <f t="shared" si="229"/>
        <v>53137.53</v>
      </c>
      <c r="K412" s="97">
        <f t="shared" ref="K412:L412" si="237">AVERAGE(I406:I409,I412)</f>
        <v>15.34095575181062</v>
      </c>
      <c r="L412" s="30">
        <f t="shared" si="237"/>
        <v>53373.2</v>
      </c>
      <c r="M412" s="30"/>
      <c r="N412" s="30"/>
      <c r="O412" s="24"/>
    </row>
    <row r="413" spans="3:15" x14ac:dyDescent="0.25">
      <c r="C413" s="95">
        <v>42251</v>
      </c>
      <c r="D413" s="96">
        <v>8.4169719200295905</v>
      </c>
      <c r="E413" s="30">
        <v>46497.7204461</v>
      </c>
      <c r="G413" s="41">
        <f t="shared" si="230"/>
        <v>3</v>
      </c>
      <c r="H413" s="95">
        <v>42171</v>
      </c>
      <c r="I413" s="97">
        <f t="shared" si="228"/>
        <v>14.4180450999058</v>
      </c>
      <c r="J413" s="30">
        <f t="shared" si="229"/>
        <v>53702.15</v>
      </c>
      <c r="K413" s="30"/>
      <c r="L413" s="30"/>
      <c r="M413" s="30"/>
      <c r="N413" s="30"/>
      <c r="O413" s="24"/>
    </row>
    <row r="414" spans="3:15" x14ac:dyDescent="0.25">
      <c r="C414" s="95">
        <v>42250</v>
      </c>
      <c r="D414" s="96">
        <v>8.8039591347435895</v>
      </c>
      <c r="E414" s="30">
        <v>47365.873020400002</v>
      </c>
      <c r="G414" s="41">
        <f t="shared" si="230"/>
        <v>4</v>
      </c>
      <c r="H414" s="95">
        <v>42172</v>
      </c>
      <c r="I414" s="97">
        <f t="shared" si="228"/>
        <v>14.1259847670245</v>
      </c>
      <c r="J414" s="30">
        <f t="shared" si="229"/>
        <v>53248.54</v>
      </c>
      <c r="K414" s="30"/>
      <c r="L414" s="30"/>
      <c r="M414" s="30"/>
      <c r="N414" s="30"/>
      <c r="O414" s="24"/>
    </row>
    <row r="415" spans="3:15" x14ac:dyDescent="0.25">
      <c r="C415" s="95">
        <v>42249</v>
      </c>
      <c r="D415" s="96">
        <v>8.9974527421006005</v>
      </c>
      <c r="E415" s="30">
        <v>46463.961635799998</v>
      </c>
      <c r="G415" s="41">
        <f t="shared" si="230"/>
        <v>5</v>
      </c>
      <c r="H415" s="95">
        <v>42173</v>
      </c>
      <c r="I415" s="97">
        <f t="shared" si="228"/>
        <v>14.320691655612</v>
      </c>
      <c r="J415" s="30">
        <f t="shared" si="229"/>
        <v>54238.59</v>
      </c>
      <c r="K415" s="30"/>
      <c r="L415" s="30"/>
      <c r="M415" s="30"/>
      <c r="N415" s="30"/>
      <c r="O415" s="24"/>
    </row>
    <row r="416" spans="3:15" x14ac:dyDescent="0.25">
      <c r="C416" s="95">
        <v>42248</v>
      </c>
      <c r="D416" s="96">
        <v>9.1038742261469494</v>
      </c>
      <c r="E416" s="30">
        <v>45477.060144100004</v>
      </c>
      <c r="G416" s="41">
        <f t="shared" si="230"/>
        <v>6</v>
      </c>
      <c r="H416" s="95">
        <v>42174</v>
      </c>
      <c r="I416" s="97">
        <f t="shared" si="228"/>
        <v>13.9215425340076</v>
      </c>
      <c r="J416" s="30">
        <f t="shared" si="229"/>
        <v>53749.41</v>
      </c>
      <c r="K416" s="30"/>
      <c r="L416" s="30"/>
      <c r="M416" s="97">
        <f t="shared" ref="M416:N416" si="238">AVERAGE(I412:I416)</f>
        <v>14.279803209008639</v>
      </c>
      <c r="N416" s="30">
        <f t="shared" si="238"/>
        <v>53615.243999999992</v>
      </c>
      <c r="O416" s="24"/>
    </row>
    <row r="417" spans="3:15" x14ac:dyDescent="0.25">
      <c r="C417" s="95">
        <v>42247</v>
      </c>
      <c r="D417" s="96">
        <v>9.1909463494575991</v>
      </c>
      <c r="E417" s="30">
        <v>46625.520077000001</v>
      </c>
      <c r="G417" s="41">
        <f t="shared" si="230"/>
        <v>7</v>
      </c>
      <c r="H417" s="95">
        <v>42175</v>
      </c>
      <c r="I417" s="97" t="str">
        <f t="shared" si="228"/>
        <v/>
      </c>
      <c r="J417" s="30" t="str">
        <f t="shared" si="229"/>
        <v/>
      </c>
      <c r="K417" s="30"/>
      <c r="L417" s="30"/>
      <c r="M417" s="30"/>
      <c r="N417" s="30"/>
      <c r="O417" s="24"/>
    </row>
    <row r="418" spans="3:15" x14ac:dyDescent="0.25">
      <c r="C418" s="95">
        <v>42244</v>
      </c>
      <c r="D418" s="96">
        <v>9.0264767832041493</v>
      </c>
      <c r="E418" s="30">
        <v>47153.869109699997</v>
      </c>
      <c r="G418" s="41">
        <f t="shared" si="230"/>
        <v>1</v>
      </c>
      <c r="H418" s="95">
        <v>42176</v>
      </c>
      <c r="I418" s="97" t="str">
        <f t="shared" si="228"/>
        <v/>
      </c>
      <c r="J418" s="30" t="str">
        <f t="shared" si="229"/>
        <v/>
      </c>
      <c r="K418" s="30"/>
      <c r="L418" s="30"/>
      <c r="M418" s="30"/>
      <c r="N418" s="30"/>
      <c r="O418" s="24"/>
    </row>
    <row r="419" spans="3:15" x14ac:dyDescent="0.25">
      <c r="C419" s="95">
        <v>42243</v>
      </c>
      <c r="D419" s="96">
        <v>9.0458261439398502</v>
      </c>
      <c r="E419" s="30">
        <v>47715.273350000003</v>
      </c>
      <c r="G419" s="41">
        <f t="shared" si="230"/>
        <v>2</v>
      </c>
      <c r="H419" s="95">
        <v>42177</v>
      </c>
      <c r="I419" s="97">
        <f t="shared" si="228"/>
        <v>14.3304270000414</v>
      </c>
      <c r="J419" s="30">
        <f t="shared" si="229"/>
        <v>53863.67</v>
      </c>
      <c r="K419" s="97">
        <f t="shared" ref="K419:L419" si="239">AVERAGE(I413:I416,I419)</f>
        <v>14.223338211318261</v>
      </c>
      <c r="L419" s="30">
        <f t="shared" si="239"/>
        <v>53760.471999999994</v>
      </c>
      <c r="M419" s="30"/>
      <c r="N419" s="30"/>
      <c r="O419" s="24"/>
    </row>
    <row r="420" spans="3:15" x14ac:dyDescent="0.25">
      <c r="C420" s="95">
        <v>42242</v>
      </c>
      <c r="D420" s="96">
        <v>8.8039591347435895</v>
      </c>
      <c r="E420" s="30">
        <v>46038.076997299999</v>
      </c>
      <c r="G420" s="41">
        <f t="shared" si="230"/>
        <v>3</v>
      </c>
      <c r="H420" s="95">
        <v>42178</v>
      </c>
      <c r="I420" s="97">
        <f t="shared" si="228"/>
        <v>13.9118071895782</v>
      </c>
      <c r="J420" s="30">
        <f t="shared" si="229"/>
        <v>53772.43</v>
      </c>
      <c r="K420" s="30"/>
      <c r="L420" s="30"/>
      <c r="M420" s="30"/>
      <c r="N420" s="30"/>
      <c r="O420" s="24"/>
    </row>
    <row r="421" spans="3:15" x14ac:dyDescent="0.25">
      <c r="C421" s="95">
        <v>42241</v>
      </c>
      <c r="D421" s="96">
        <v>8.5717668059151908</v>
      </c>
      <c r="E421" s="30">
        <v>44544.854087200001</v>
      </c>
      <c r="G421" s="41">
        <f t="shared" si="230"/>
        <v>4</v>
      </c>
      <c r="H421" s="95">
        <v>42179</v>
      </c>
      <c r="I421" s="97">
        <f t="shared" si="228"/>
        <v>13.726835645420101</v>
      </c>
      <c r="J421" s="30">
        <f t="shared" si="229"/>
        <v>53842.53</v>
      </c>
      <c r="K421" s="30"/>
      <c r="L421" s="30"/>
      <c r="M421" s="30"/>
      <c r="N421" s="30"/>
      <c r="O421" s="24"/>
    </row>
    <row r="422" spans="3:15" x14ac:dyDescent="0.25">
      <c r="C422" s="95">
        <v>42240</v>
      </c>
      <c r="D422" s="96">
        <v>8.3892960124873497</v>
      </c>
      <c r="E422" s="30">
        <v>44336.471253900003</v>
      </c>
      <c r="G422" s="41">
        <f t="shared" si="230"/>
        <v>5</v>
      </c>
      <c r="H422" s="95">
        <v>42180</v>
      </c>
      <c r="I422" s="97">
        <f t="shared" si="228"/>
        <v>13.337421868245</v>
      </c>
      <c r="J422" s="30">
        <f t="shared" si="229"/>
        <v>53175.66</v>
      </c>
      <c r="K422" s="30"/>
      <c r="L422" s="30"/>
      <c r="M422" s="30"/>
      <c r="N422" s="30"/>
      <c r="O422" s="24"/>
    </row>
    <row r="423" spans="3:15" x14ac:dyDescent="0.25">
      <c r="C423" s="95">
        <v>42237</v>
      </c>
      <c r="D423" s="96">
        <v>9.1493019230262806</v>
      </c>
      <c r="E423" s="30">
        <v>45719.6401348</v>
      </c>
      <c r="G423" s="41">
        <f t="shared" si="230"/>
        <v>6</v>
      </c>
      <c r="H423" s="95">
        <v>42181</v>
      </c>
      <c r="I423" s="97">
        <f t="shared" si="228"/>
        <v>13.6586882344144</v>
      </c>
      <c r="J423" s="30">
        <f t="shared" si="229"/>
        <v>54016.97</v>
      </c>
      <c r="K423" s="30"/>
      <c r="L423" s="30"/>
      <c r="M423" s="97">
        <f t="shared" ref="M423:N423" si="240">AVERAGE(I419:I423)</f>
        <v>13.79303598753982</v>
      </c>
      <c r="N423" s="30">
        <f t="shared" si="240"/>
        <v>53734.252</v>
      </c>
      <c r="O423" s="24"/>
    </row>
    <row r="424" spans="3:15" x14ac:dyDescent="0.25">
      <c r="C424" s="95">
        <v>42236</v>
      </c>
      <c r="D424" s="96">
        <v>9.4318682230984408</v>
      </c>
      <c r="E424" s="30">
        <v>46649.231146999999</v>
      </c>
      <c r="G424" s="41">
        <f t="shared" si="230"/>
        <v>7</v>
      </c>
      <c r="H424" s="95">
        <v>42182</v>
      </c>
      <c r="I424" s="97" t="str">
        <f t="shared" si="228"/>
        <v/>
      </c>
      <c r="J424" s="30" t="str">
        <f t="shared" si="229"/>
        <v/>
      </c>
      <c r="K424" s="30"/>
      <c r="L424" s="30"/>
      <c r="M424" s="30"/>
      <c r="N424" s="30"/>
      <c r="O424" s="24"/>
    </row>
    <row r="425" spans="3:15" x14ac:dyDescent="0.25">
      <c r="C425" s="95">
        <v>42235</v>
      </c>
      <c r="D425" s="96">
        <v>9.8411021749270908</v>
      </c>
      <c r="E425" s="30">
        <v>46588.391018299997</v>
      </c>
      <c r="G425" s="41">
        <f t="shared" si="230"/>
        <v>1</v>
      </c>
      <c r="H425" s="95">
        <v>42183</v>
      </c>
      <c r="I425" s="97" t="str">
        <f t="shared" si="228"/>
        <v/>
      </c>
      <c r="J425" s="30" t="str">
        <f t="shared" si="229"/>
        <v/>
      </c>
      <c r="K425" s="30"/>
      <c r="L425" s="30"/>
      <c r="M425" s="30"/>
      <c r="N425" s="30"/>
      <c r="O425" s="24"/>
    </row>
    <row r="426" spans="3:15" x14ac:dyDescent="0.25">
      <c r="C426" s="95">
        <v>42234</v>
      </c>
      <c r="D426" s="96">
        <v>9.6267415334930302</v>
      </c>
      <c r="E426" s="30">
        <v>47450.580833499997</v>
      </c>
      <c r="G426" s="41">
        <f t="shared" si="230"/>
        <v>2</v>
      </c>
      <c r="H426" s="95">
        <v>42184</v>
      </c>
      <c r="I426" s="97">
        <f t="shared" si="228"/>
        <v>13.395833934821299</v>
      </c>
      <c r="J426" s="30">
        <f t="shared" si="229"/>
        <v>53014.21</v>
      </c>
      <c r="K426" s="97">
        <f t="shared" ref="K426:L426" si="241">AVERAGE(I420:I423,I426)</f>
        <v>13.606117374495801</v>
      </c>
      <c r="L426" s="30">
        <f t="shared" si="241"/>
        <v>53564.36</v>
      </c>
      <c r="M426" s="30"/>
      <c r="N426" s="30"/>
      <c r="O426" s="24"/>
    </row>
    <row r="427" spans="3:15" x14ac:dyDescent="0.25">
      <c r="C427" s="95">
        <v>42233</v>
      </c>
      <c r="D427" s="96">
        <v>9.4123808920589802</v>
      </c>
      <c r="E427" s="30">
        <v>47217.4275031</v>
      </c>
      <c r="G427" s="41">
        <f t="shared" si="230"/>
        <v>3</v>
      </c>
      <c r="H427" s="95">
        <v>42185</v>
      </c>
      <c r="I427" s="97">
        <f t="shared" si="228"/>
        <v>13.3471572126744</v>
      </c>
      <c r="J427" s="30">
        <f t="shared" si="229"/>
        <v>53080.88</v>
      </c>
      <c r="K427" s="30"/>
      <c r="L427" s="30"/>
      <c r="M427" s="30"/>
      <c r="N427" s="30"/>
      <c r="O427" s="24"/>
    </row>
    <row r="428" spans="3:15" x14ac:dyDescent="0.25">
      <c r="C428" s="95">
        <v>42230</v>
      </c>
      <c r="D428" s="96">
        <v>9.5975105369338394</v>
      </c>
      <c r="E428" s="30">
        <v>47508.405270399999</v>
      </c>
      <c r="G428" s="41">
        <f t="shared" si="230"/>
        <v>4</v>
      </c>
      <c r="H428" s="95">
        <v>42186</v>
      </c>
      <c r="I428" s="97">
        <f t="shared" si="228"/>
        <v>13.279009801668799</v>
      </c>
      <c r="J428" s="30">
        <f t="shared" si="229"/>
        <v>52757.53</v>
      </c>
      <c r="K428" s="30"/>
      <c r="L428" s="30"/>
      <c r="M428" s="30"/>
      <c r="N428" s="30"/>
      <c r="O428" s="24"/>
    </row>
    <row r="429" spans="3:15" x14ac:dyDescent="0.25">
      <c r="C429" s="95">
        <v>42229</v>
      </c>
      <c r="D429" s="96">
        <v>9.8411021749270908</v>
      </c>
      <c r="E429" s="30">
        <v>48009.565732299998</v>
      </c>
      <c r="G429" s="41">
        <f t="shared" si="230"/>
        <v>5</v>
      </c>
      <c r="H429" s="95">
        <v>42187</v>
      </c>
      <c r="I429" s="97">
        <f t="shared" si="228"/>
        <v>13.3763632459625</v>
      </c>
      <c r="J429" s="30">
        <f t="shared" si="229"/>
        <v>53106.18</v>
      </c>
      <c r="K429" s="30"/>
      <c r="L429" s="30"/>
      <c r="M429" s="30"/>
      <c r="N429" s="30"/>
      <c r="O429" s="24"/>
    </row>
    <row r="430" spans="3:15" x14ac:dyDescent="0.25">
      <c r="C430" s="95">
        <v>42228</v>
      </c>
      <c r="D430" s="96">
        <v>10.133412140519001</v>
      </c>
      <c r="E430" s="30">
        <v>48388.046352500001</v>
      </c>
      <c r="G430" s="41">
        <f t="shared" si="230"/>
        <v>6</v>
      </c>
      <c r="H430" s="95">
        <v>42188</v>
      </c>
      <c r="I430" s="97">
        <f t="shared" si="228"/>
        <v>13.629482201126301</v>
      </c>
      <c r="J430" s="30">
        <f t="shared" si="229"/>
        <v>52519.4</v>
      </c>
      <c r="K430" s="30"/>
      <c r="L430" s="30"/>
      <c r="M430" s="97">
        <f t="shared" ref="M430:N430" si="242">AVERAGE(I426:I430)</f>
        <v>13.40556927925066</v>
      </c>
      <c r="N430" s="30">
        <f t="shared" si="242"/>
        <v>52895.64</v>
      </c>
      <c r="O430" s="24"/>
    </row>
    <row r="431" spans="3:15" x14ac:dyDescent="0.25">
      <c r="C431" s="95">
        <v>42227</v>
      </c>
      <c r="D431" s="96">
        <v>10.105287517692201</v>
      </c>
      <c r="E431" s="30">
        <v>49072.339978399999</v>
      </c>
      <c r="G431" s="41">
        <f t="shared" si="230"/>
        <v>7</v>
      </c>
      <c r="H431" s="95">
        <v>42189</v>
      </c>
      <c r="I431" s="97" t="str">
        <f t="shared" si="228"/>
        <v/>
      </c>
      <c r="J431" s="30" t="str">
        <f t="shared" si="229"/>
        <v/>
      </c>
      <c r="K431" s="30"/>
      <c r="L431" s="30"/>
      <c r="M431" s="30"/>
      <c r="N431" s="30"/>
      <c r="O431" s="24"/>
    </row>
    <row r="432" spans="3:15" x14ac:dyDescent="0.25">
      <c r="C432" s="95">
        <v>42226</v>
      </c>
      <c r="D432" s="96">
        <v>9.9787280401103402</v>
      </c>
      <c r="E432" s="30">
        <v>49353.002752799999</v>
      </c>
      <c r="G432" s="41">
        <f t="shared" si="230"/>
        <v>1</v>
      </c>
      <c r="H432" s="95">
        <v>42190</v>
      </c>
      <c r="I432" s="97" t="str">
        <f t="shared" si="228"/>
        <v/>
      </c>
      <c r="J432" s="30" t="str">
        <f t="shared" si="229"/>
        <v/>
      </c>
      <c r="K432" s="30"/>
      <c r="L432" s="30"/>
      <c r="M432" s="30"/>
      <c r="N432" s="30"/>
      <c r="O432" s="24"/>
    </row>
    <row r="433" spans="3:15" x14ac:dyDescent="0.25">
      <c r="C433" s="95">
        <v>42223</v>
      </c>
      <c r="D433" s="96">
        <v>10.407083195002899</v>
      </c>
      <c r="E433" s="30">
        <v>48577.323045899997</v>
      </c>
      <c r="G433" s="41">
        <f t="shared" si="230"/>
        <v>2</v>
      </c>
      <c r="H433" s="95">
        <v>42191</v>
      </c>
      <c r="I433" s="97">
        <f t="shared" si="228"/>
        <v>13.2205977350925</v>
      </c>
      <c r="J433" s="30">
        <f t="shared" si="229"/>
        <v>52149.37</v>
      </c>
      <c r="K433" s="97">
        <f t="shared" ref="K433:L433" si="243">AVERAGE(I427:I430,I433)</f>
        <v>13.370522039304898</v>
      </c>
      <c r="L433" s="30">
        <f t="shared" si="243"/>
        <v>52722.671999999999</v>
      </c>
      <c r="M433" s="30"/>
      <c r="N433" s="30"/>
      <c r="O433" s="24"/>
    </row>
    <row r="434" spans="3:15" x14ac:dyDescent="0.25">
      <c r="C434" s="95">
        <v>42222</v>
      </c>
      <c r="D434" s="96">
        <v>10.3876125061441</v>
      </c>
      <c r="E434" s="30">
        <v>50011.323636399997</v>
      </c>
      <c r="G434" s="41">
        <f t="shared" si="230"/>
        <v>3</v>
      </c>
      <c r="H434" s="95">
        <v>42192</v>
      </c>
      <c r="I434" s="97">
        <f t="shared" si="228"/>
        <v>13.269274457239399</v>
      </c>
      <c r="J434" s="30">
        <f t="shared" si="229"/>
        <v>52343.71</v>
      </c>
      <c r="K434" s="30"/>
      <c r="L434" s="30"/>
      <c r="M434" s="30"/>
      <c r="N434" s="30"/>
      <c r="O434" s="24"/>
    </row>
    <row r="435" spans="3:15" x14ac:dyDescent="0.25">
      <c r="C435" s="95">
        <v>42221</v>
      </c>
      <c r="D435" s="96">
        <v>10.767290938889801</v>
      </c>
      <c r="E435" s="30">
        <v>50287.2702145</v>
      </c>
      <c r="G435" s="41">
        <f t="shared" si="230"/>
        <v>4</v>
      </c>
      <c r="H435" s="95">
        <v>42193</v>
      </c>
      <c r="I435" s="97">
        <f t="shared" si="228"/>
        <v>13.9702192561545</v>
      </c>
      <c r="J435" s="30">
        <f t="shared" si="229"/>
        <v>51781.74</v>
      </c>
      <c r="K435" s="30"/>
      <c r="L435" s="30"/>
      <c r="M435" s="30"/>
      <c r="N435" s="30"/>
      <c r="O435" s="24"/>
    </row>
    <row r="436" spans="3:15" x14ac:dyDescent="0.25">
      <c r="C436" s="95">
        <v>42220</v>
      </c>
      <c r="D436" s="96">
        <v>11.400088326799199</v>
      </c>
      <c r="E436" s="30">
        <v>50058.486596399998</v>
      </c>
      <c r="G436" s="41">
        <f t="shared" si="230"/>
        <v>5</v>
      </c>
      <c r="H436" s="95">
        <v>42194</v>
      </c>
      <c r="I436" s="97" t="str">
        <f t="shared" si="228"/>
        <v/>
      </c>
      <c r="J436" s="30" t="str">
        <f t="shared" si="229"/>
        <v/>
      </c>
      <c r="K436" s="30"/>
      <c r="L436" s="30"/>
      <c r="M436" s="30"/>
      <c r="N436" s="30"/>
      <c r="O436" s="24"/>
    </row>
    <row r="437" spans="3:15" x14ac:dyDescent="0.25">
      <c r="C437" s="95">
        <v>42219</v>
      </c>
      <c r="D437" s="96">
        <v>11.633736593104199</v>
      </c>
      <c r="E437" s="30">
        <v>50138.048370899996</v>
      </c>
      <c r="G437" s="41">
        <f t="shared" si="230"/>
        <v>6</v>
      </c>
      <c r="H437" s="95">
        <v>42195</v>
      </c>
      <c r="I437" s="97">
        <f t="shared" si="228"/>
        <v>13.931277878436999</v>
      </c>
      <c r="J437" s="30">
        <f t="shared" si="229"/>
        <v>52590.720000000001</v>
      </c>
      <c r="K437" s="30"/>
      <c r="L437" s="30"/>
      <c r="M437" s="97">
        <f t="shared" ref="M437:N437" si="244">AVERAGE(I433:I437)</f>
        <v>13.597842331730851</v>
      </c>
      <c r="N437" s="30">
        <f t="shared" si="244"/>
        <v>52216.385000000002</v>
      </c>
      <c r="O437" s="24"/>
    </row>
    <row r="438" spans="3:15" x14ac:dyDescent="0.25">
      <c r="C438" s="95">
        <v>42216</v>
      </c>
      <c r="D438" s="96">
        <v>11.624001248674899</v>
      </c>
      <c r="E438" s="30">
        <v>50864.771528500001</v>
      </c>
      <c r="G438" s="41">
        <f t="shared" si="230"/>
        <v>7</v>
      </c>
      <c r="H438" s="95">
        <v>42196</v>
      </c>
      <c r="I438" s="97" t="str">
        <f t="shared" si="228"/>
        <v/>
      </c>
      <c r="J438" s="30" t="str">
        <f t="shared" si="229"/>
        <v/>
      </c>
      <c r="K438" s="30"/>
      <c r="L438" s="30"/>
      <c r="M438" s="30"/>
      <c r="N438" s="30"/>
      <c r="O438" s="24"/>
    </row>
    <row r="439" spans="3:15" x14ac:dyDescent="0.25">
      <c r="C439" s="95">
        <v>42215</v>
      </c>
      <c r="D439" s="96">
        <v>11.974473648132401</v>
      </c>
      <c r="E439" s="30">
        <v>49897.403717900001</v>
      </c>
      <c r="G439" s="41">
        <f t="shared" si="230"/>
        <v>1</v>
      </c>
      <c r="H439" s="95">
        <v>42197</v>
      </c>
      <c r="I439" s="97" t="str">
        <f t="shared" si="228"/>
        <v/>
      </c>
      <c r="J439" s="30" t="str">
        <f t="shared" si="229"/>
        <v/>
      </c>
      <c r="K439" s="30"/>
      <c r="L439" s="30"/>
      <c r="M439" s="30"/>
      <c r="N439" s="30"/>
      <c r="O439" s="24"/>
    </row>
    <row r="440" spans="3:15" x14ac:dyDescent="0.25">
      <c r="C440" s="95">
        <v>42214</v>
      </c>
      <c r="D440" s="96">
        <v>11.974473648132401</v>
      </c>
      <c r="E440" s="30">
        <v>50245.145457400002</v>
      </c>
      <c r="G440" s="41">
        <f t="shared" si="230"/>
        <v>2</v>
      </c>
      <c r="H440" s="95">
        <v>42198</v>
      </c>
      <c r="I440" s="97">
        <f t="shared" si="228"/>
        <v>13.4347753125388</v>
      </c>
      <c r="J440" s="30">
        <f t="shared" si="229"/>
        <v>53119.47</v>
      </c>
      <c r="K440" s="97">
        <f t="shared" ref="K440:L440" si="245">AVERAGE(I434:I437,I440)</f>
        <v>13.651386726092426</v>
      </c>
      <c r="L440" s="30">
        <f t="shared" si="245"/>
        <v>52458.909999999996</v>
      </c>
      <c r="M440" s="30"/>
      <c r="N440" s="30"/>
      <c r="O440" s="24"/>
    </row>
    <row r="441" spans="3:15" x14ac:dyDescent="0.25">
      <c r="C441" s="95">
        <v>42213</v>
      </c>
      <c r="D441" s="96">
        <v>12.9674787799288</v>
      </c>
      <c r="E441" s="30">
        <v>49601.598631000001</v>
      </c>
      <c r="G441" s="41">
        <f t="shared" si="230"/>
        <v>3</v>
      </c>
      <c r="H441" s="95">
        <v>42199</v>
      </c>
      <c r="I441" s="97">
        <f t="shared" si="228"/>
        <v>13.639217545555701</v>
      </c>
      <c r="J441" s="30">
        <f t="shared" si="229"/>
        <v>53239.17</v>
      </c>
      <c r="K441" s="30"/>
      <c r="L441" s="30"/>
      <c r="M441" s="30"/>
      <c r="N441" s="30"/>
      <c r="O441" s="24"/>
    </row>
    <row r="442" spans="3:15" x14ac:dyDescent="0.25">
      <c r="C442" s="95">
        <v>42212</v>
      </c>
      <c r="D442" s="96">
        <v>12.519652936177501</v>
      </c>
      <c r="E442" s="30">
        <v>48735.543683999997</v>
      </c>
      <c r="G442" s="41">
        <f t="shared" si="230"/>
        <v>4</v>
      </c>
      <c r="H442" s="95">
        <v>42200</v>
      </c>
      <c r="I442" s="97">
        <f t="shared" si="228"/>
        <v>13.9410132228663</v>
      </c>
      <c r="J442" s="30">
        <f t="shared" si="229"/>
        <v>52902.28</v>
      </c>
      <c r="K442" s="30"/>
      <c r="L442" s="30"/>
      <c r="M442" s="30"/>
      <c r="N442" s="30"/>
      <c r="O442" s="24"/>
    </row>
    <row r="443" spans="3:15" x14ac:dyDescent="0.25">
      <c r="C443" s="95">
        <v>42209</v>
      </c>
      <c r="D443" s="96">
        <v>12.850654646776199</v>
      </c>
      <c r="E443" s="30">
        <v>49245.84</v>
      </c>
      <c r="G443" s="41">
        <f t="shared" si="230"/>
        <v>5</v>
      </c>
      <c r="H443" s="95">
        <v>42201</v>
      </c>
      <c r="I443" s="97">
        <f t="shared" si="228"/>
        <v>14.310956311182601</v>
      </c>
      <c r="J443" s="30">
        <f t="shared" si="229"/>
        <v>53069.75</v>
      </c>
      <c r="K443" s="30"/>
      <c r="L443" s="30"/>
      <c r="M443" s="30"/>
      <c r="N443" s="30"/>
      <c r="O443" s="24"/>
    </row>
    <row r="444" spans="3:15" x14ac:dyDescent="0.25">
      <c r="C444" s="95">
        <v>42208</v>
      </c>
      <c r="D444" s="96">
        <v>12.6948891359062</v>
      </c>
      <c r="E444" s="30">
        <v>49806.62</v>
      </c>
      <c r="G444" s="41">
        <f t="shared" si="230"/>
        <v>6</v>
      </c>
      <c r="H444" s="95">
        <v>42202</v>
      </c>
      <c r="I444" s="97">
        <f t="shared" si="228"/>
        <v>13.4445106569682</v>
      </c>
      <c r="J444" s="30">
        <f t="shared" si="229"/>
        <v>52341.8</v>
      </c>
      <c r="K444" s="30"/>
      <c r="L444" s="30"/>
      <c r="M444" s="97">
        <f t="shared" ref="M444:N444" si="246">AVERAGE(I440:I444)</f>
        <v>13.754094609822321</v>
      </c>
      <c r="N444" s="30">
        <f t="shared" si="246"/>
        <v>52934.493999999992</v>
      </c>
      <c r="O444" s="24"/>
    </row>
    <row r="445" spans="3:15" x14ac:dyDescent="0.25">
      <c r="C445" s="95">
        <v>42207</v>
      </c>
      <c r="D445" s="96">
        <v>12.7825072357706</v>
      </c>
      <c r="E445" s="30">
        <v>50915.78</v>
      </c>
      <c r="G445" s="41">
        <f t="shared" si="230"/>
        <v>7</v>
      </c>
      <c r="H445" s="95">
        <v>42203</v>
      </c>
      <c r="I445" s="97" t="str">
        <f t="shared" si="228"/>
        <v/>
      </c>
      <c r="J445" s="30" t="str">
        <f t="shared" si="229"/>
        <v/>
      </c>
      <c r="K445" s="30"/>
      <c r="L445" s="30"/>
      <c r="M445" s="30"/>
      <c r="N445" s="30"/>
      <c r="O445" s="24"/>
    </row>
    <row r="446" spans="3:15" x14ac:dyDescent="0.25">
      <c r="C446" s="95">
        <v>42206</v>
      </c>
      <c r="D446" s="96">
        <v>13.0064201576463</v>
      </c>
      <c r="E446" s="30">
        <v>51474.28</v>
      </c>
      <c r="G446" s="41">
        <f t="shared" si="230"/>
        <v>1</v>
      </c>
      <c r="H446" s="95">
        <v>42204</v>
      </c>
      <c r="I446" s="97" t="str">
        <f t="shared" si="228"/>
        <v/>
      </c>
      <c r="J446" s="30" t="str">
        <f t="shared" si="229"/>
        <v/>
      </c>
      <c r="K446" s="30"/>
      <c r="L446" s="30"/>
      <c r="M446" s="30"/>
      <c r="N446" s="30"/>
      <c r="O446" s="24"/>
    </row>
    <row r="447" spans="3:15" x14ac:dyDescent="0.25">
      <c r="C447" s="95">
        <v>42205</v>
      </c>
      <c r="D447" s="96">
        <v>12.772771891341201</v>
      </c>
      <c r="E447" s="30">
        <v>51600.07</v>
      </c>
      <c r="G447" s="41">
        <f t="shared" si="230"/>
        <v>2</v>
      </c>
      <c r="H447" s="95">
        <v>42205</v>
      </c>
      <c r="I447" s="97">
        <f t="shared" si="228"/>
        <v>12.772771891341201</v>
      </c>
      <c r="J447" s="30">
        <f t="shared" si="229"/>
        <v>51600.07</v>
      </c>
      <c r="K447" s="97">
        <f t="shared" ref="K447:L447" si="247">AVERAGE(I441:I444,I447)</f>
        <v>13.621693925582798</v>
      </c>
      <c r="L447" s="30">
        <f t="shared" si="247"/>
        <v>52630.614000000001</v>
      </c>
      <c r="M447" s="30"/>
      <c r="N447" s="30"/>
      <c r="O447" s="24"/>
    </row>
    <row r="448" spans="3:15" x14ac:dyDescent="0.25">
      <c r="C448" s="95">
        <v>42202</v>
      </c>
      <c r="D448" s="96">
        <v>13.4445106569682</v>
      </c>
      <c r="E448" s="30">
        <v>52341.8</v>
      </c>
      <c r="G448" s="41">
        <f t="shared" si="230"/>
        <v>3</v>
      </c>
      <c r="H448" s="95">
        <v>42206</v>
      </c>
      <c r="I448" s="97">
        <f t="shared" si="228"/>
        <v>13.0064201576463</v>
      </c>
      <c r="J448" s="30">
        <f t="shared" si="229"/>
        <v>51474.28</v>
      </c>
      <c r="K448" s="30"/>
      <c r="L448" s="30"/>
      <c r="M448" s="30"/>
      <c r="N448" s="30"/>
      <c r="O448" s="24"/>
    </row>
    <row r="449" spans="3:15" x14ac:dyDescent="0.25">
      <c r="C449" s="95">
        <v>42201</v>
      </c>
      <c r="D449" s="96">
        <v>14.310956311182601</v>
      </c>
      <c r="E449" s="30">
        <v>53069.75</v>
      </c>
      <c r="G449" s="41">
        <f t="shared" si="230"/>
        <v>4</v>
      </c>
      <c r="H449" s="95">
        <v>42207</v>
      </c>
      <c r="I449" s="97">
        <f t="shared" si="228"/>
        <v>12.7825072357706</v>
      </c>
      <c r="J449" s="30">
        <f t="shared" si="229"/>
        <v>50915.78</v>
      </c>
      <c r="K449" s="30"/>
      <c r="L449" s="30"/>
      <c r="M449" s="30"/>
      <c r="N449" s="30"/>
      <c r="O449" s="24"/>
    </row>
    <row r="450" spans="3:15" x14ac:dyDescent="0.25">
      <c r="C450" s="95">
        <v>42200</v>
      </c>
      <c r="D450" s="96">
        <v>13.9410132228663</v>
      </c>
      <c r="E450" s="30">
        <v>52902.28</v>
      </c>
      <c r="G450" s="41">
        <f t="shared" si="230"/>
        <v>5</v>
      </c>
      <c r="H450" s="95">
        <v>42208</v>
      </c>
      <c r="I450" s="97">
        <f t="shared" si="228"/>
        <v>12.6948891359062</v>
      </c>
      <c r="J450" s="30">
        <f t="shared" si="229"/>
        <v>49806.62</v>
      </c>
      <c r="K450" s="30"/>
      <c r="L450" s="30"/>
      <c r="M450" s="30"/>
      <c r="N450" s="30"/>
      <c r="O450" s="24"/>
    </row>
    <row r="451" spans="3:15" x14ac:dyDescent="0.25">
      <c r="C451" s="95">
        <v>42199</v>
      </c>
      <c r="D451" s="96">
        <v>13.639217545555701</v>
      </c>
      <c r="E451" s="30">
        <v>53239.17</v>
      </c>
      <c r="G451" s="41">
        <f t="shared" si="230"/>
        <v>6</v>
      </c>
      <c r="H451" s="95">
        <v>42209</v>
      </c>
      <c r="I451" s="97">
        <f t="shared" si="228"/>
        <v>12.850654646776199</v>
      </c>
      <c r="J451" s="30">
        <f t="shared" si="229"/>
        <v>49245.84</v>
      </c>
      <c r="K451" s="30"/>
      <c r="L451" s="30"/>
      <c r="M451" s="97">
        <f t="shared" ref="M451:N451" si="248">AVERAGE(I447:I451)</f>
        <v>12.821448613488098</v>
      </c>
      <c r="N451" s="30">
        <f t="shared" si="248"/>
        <v>50608.517999999996</v>
      </c>
      <c r="O451" s="24"/>
    </row>
    <row r="452" spans="3:15" x14ac:dyDescent="0.25">
      <c r="C452" s="95">
        <v>42198</v>
      </c>
      <c r="D452" s="96">
        <v>13.4347753125388</v>
      </c>
      <c r="E452" s="30">
        <v>53119.47</v>
      </c>
      <c r="G452" s="41">
        <f t="shared" si="230"/>
        <v>7</v>
      </c>
      <c r="H452" s="95">
        <v>42210</v>
      </c>
      <c r="I452" s="97" t="str">
        <f t="shared" si="228"/>
        <v/>
      </c>
      <c r="J452" s="30" t="str">
        <f t="shared" si="229"/>
        <v/>
      </c>
      <c r="K452" s="30"/>
      <c r="L452" s="30"/>
      <c r="M452" s="30"/>
      <c r="N452" s="30"/>
      <c r="O452" s="24"/>
    </row>
    <row r="453" spans="3:15" x14ac:dyDescent="0.25">
      <c r="C453" s="95">
        <v>42195</v>
      </c>
      <c r="D453" s="96">
        <v>13.931277878436999</v>
      </c>
      <c r="E453" s="30">
        <v>52590.720000000001</v>
      </c>
      <c r="G453" s="41">
        <f t="shared" si="230"/>
        <v>1</v>
      </c>
      <c r="H453" s="95">
        <v>42211</v>
      </c>
      <c r="I453" s="97" t="str">
        <f t="shared" si="228"/>
        <v/>
      </c>
      <c r="J453" s="30" t="str">
        <f t="shared" si="229"/>
        <v/>
      </c>
      <c r="K453" s="30"/>
      <c r="L453" s="30"/>
      <c r="M453" s="30"/>
      <c r="N453" s="30"/>
      <c r="O453" s="24"/>
    </row>
    <row r="454" spans="3:15" x14ac:dyDescent="0.25">
      <c r="C454" s="95">
        <v>42193</v>
      </c>
      <c r="D454" s="96">
        <v>13.9702192561545</v>
      </c>
      <c r="E454" s="30">
        <v>51781.74</v>
      </c>
      <c r="G454" s="41">
        <f t="shared" si="230"/>
        <v>2</v>
      </c>
      <c r="H454" s="95">
        <v>42212</v>
      </c>
      <c r="I454" s="97">
        <f t="shared" ref="I454:I517" si="249">IFERROR(VLOOKUP(H454,$C$6:$E$923,2,FALSE),"")</f>
        <v>12.519652936177501</v>
      </c>
      <c r="J454" s="30">
        <f t="shared" ref="J454:J517" si="250">IFERROR(VLOOKUP(H454,$C$6:$E$923,3,FALSE),"")</f>
        <v>48735.543683999997</v>
      </c>
      <c r="K454" s="97">
        <f t="shared" ref="K454:L454" si="251">AVERAGE(I448:I451,I454)</f>
        <v>12.77082482245536</v>
      </c>
      <c r="L454" s="30">
        <f t="shared" si="251"/>
        <v>50035.612736800002</v>
      </c>
      <c r="M454" s="30"/>
      <c r="N454" s="30"/>
      <c r="O454" s="24"/>
    </row>
    <row r="455" spans="3:15" x14ac:dyDescent="0.25">
      <c r="C455" s="95">
        <v>42192</v>
      </c>
      <c r="D455" s="96">
        <v>13.269274457239399</v>
      </c>
      <c r="E455" s="30">
        <v>52343.71</v>
      </c>
      <c r="G455" s="41">
        <f t="shared" ref="G455:G518" si="252">WEEKDAY(H455)</f>
        <v>3</v>
      </c>
      <c r="H455" s="95">
        <v>42213</v>
      </c>
      <c r="I455" s="97">
        <f t="shared" si="249"/>
        <v>12.9674787799288</v>
      </c>
      <c r="J455" s="30">
        <f t="shared" si="250"/>
        <v>49601.598631000001</v>
      </c>
      <c r="K455" s="30"/>
      <c r="L455" s="30"/>
      <c r="M455" s="30"/>
      <c r="N455" s="30"/>
      <c r="O455" s="24"/>
    </row>
    <row r="456" spans="3:15" x14ac:dyDescent="0.25">
      <c r="C456" s="95">
        <v>42191</v>
      </c>
      <c r="D456" s="96">
        <v>13.2205977350925</v>
      </c>
      <c r="E456" s="30">
        <v>52149.37</v>
      </c>
      <c r="G456" s="41">
        <f t="shared" si="252"/>
        <v>4</v>
      </c>
      <c r="H456" s="95">
        <v>42214</v>
      </c>
      <c r="I456" s="97">
        <f t="shared" si="249"/>
        <v>11.974473648132401</v>
      </c>
      <c r="J456" s="30">
        <f t="shared" si="250"/>
        <v>50245.145457400002</v>
      </c>
      <c r="K456" s="30"/>
      <c r="L456" s="30"/>
      <c r="M456" s="30"/>
      <c r="N456" s="30"/>
      <c r="O456" s="24"/>
    </row>
    <row r="457" spans="3:15" x14ac:dyDescent="0.25">
      <c r="C457" s="95">
        <v>42188</v>
      </c>
      <c r="D457" s="96">
        <v>13.629482201126301</v>
      </c>
      <c r="E457" s="30">
        <v>52519.4</v>
      </c>
      <c r="G457" s="41">
        <f t="shared" si="252"/>
        <v>5</v>
      </c>
      <c r="H457" s="95">
        <v>42215</v>
      </c>
      <c r="I457" s="97">
        <f t="shared" si="249"/>
        <v>11.974473648132401</v>
      </c>
      <c r="J457" s="30">
        <f t="shared" si="250"/>
        <v>49897.403717900001</v>
      </c>
      <c r="K457" s="30"/>
      <c r="L457" s="30"/>
      <c r="M457" s="30"/>
      <c r="N457" s="30"/>
      <c r="O457" s="24"/>
    </row>
    <row r="458" spans="3:15" x14ac:dyDescent="0.25">
      <c r="C458" s="95">
        <v>42187</v>
      </c>
      <c r="D458" s="96">
        <v>13.3763632459625</v>
      </c>
      <c r="E458" s="30">
        <v>53106.18</v>
      </c>
      <c r="G458" s="41">
        <f t="shared" si="252"/>
        <v>6</v>
      </c>
      <c r="H458" s="95">
        <v>42216</v>
      </c>
      <c r="I458" s="97">
        <f t="shared" si="249"/>
        <v>11.624001248674899</v>
      </c>
      <c r="J458" s="30">
        <f t="shared" si="250"/>
        <v>50864.771528500001</v>
      </c>
      <c r="K458" s="30"/>
      <c r="L458" s="30"/>
      <c r="M458" s="97">
        <f t="shared" ref="M458:N458" si="253">AVERAGE(I454:I458)</f>
        <v>12.212016052209201</v>
      </c>
      <c r="N458" s="30">
        <f t="shared" si="253"/>
        <v>49868.892603760003</v>
      </c>
      <c r="O458" s="24"/>
    </row>
    <row r="459" spans="3:15" x14ac:dyDescent="0.25">
      <c r="C459" s="95">
        <v>42186</v>
      </c>
      <c r="D459" s="96">
        <v>13.279009801668799</v>
      </c>
      <c r="E459" s="30">
        <v>52757.53</v>
      </c>
      <c r="G459" s="41">
        <f t="shared" si="252"/>
        <v>7</v>
      </c>
      <c r="H459" s="95">
        <v>42217</v>
      </c>
      <c r="I459" s="97" t="str">
        <f t="shared" si="249"/>
        <v/>
      </c>
      <c r="J459" s="30" t="str">
        <f t="shared" si="250"/>
        <v/>
      </c>
      <c r="K459" s="30"/>
      <c r="L459" s="30"/>
      <c r="M459" s="30"/>
      <c r="N459" s="30"/>
      <c r="O459" s="24"/>
    </row>
    <row r="460" spans="3:15" x14ac:dyDescent="0.25">
      <c r="C460" s="95">
        <v>42185</v>
      </c>
      <c r="D460" s="96">
        <v>13.3471572126744</v>
      </c>
      <c r="E460" s="30">
        <v>53080.88</v>
      </c>
      <c r="G460" s="41">
        <f t="shared" si="252"/>
        <v>1</v>
      </c>
      <c r="H460" s="95">
        <v>42218</v>
      </c>
      <c r="I460" s="97" t="str">
        <f t="shared" si="249"/>
        <v/>
      </c>
      <c r="J460" s="30" t="str">
        <f t="shared" si="250"/>
        <v/>
      </c>
      <c r="K460" s="30"/>
      <c r="L460" s="30"/>
      <c r="M460" s="30"/>
      <c r="N460" s="30"/>
      <c r="O460" s="24"/>
    </row>
    <row r="461" spans="3:15" x14ac:dyDescent="0.25">
      <c r="C461" s="95">
        <v>42184</v>
      </c>
      <c r="D461" s="96">
        <v>13.395833934821299</v>
      </c>
      <c r="E461" s="30">
        <v>53014.21</v>
      </c>
      <c r="G461" s="41">
        <f t="shared" si="252"/>
        <v>2</v>
      </c>
      <c r="H461" s="95">
        <v>42219</v>
      </c>
      <c r="I461" s="97">
        <f t="shared" si="249"/>
        <v>11.633736593104199</v>
      </c>
      <c r="J461" s="30">
        <f t="shared" si="250"/>
        <v>50138.048370899996</v>
      </c>
      <c r="K461" s="97">
        <f t="shared" ref="K461:L461" si="254">AVERAGE(I455:I458,I461)</f>
        <v>12.034832783594542</v>
      </c>
      <c r="L461" s="30">
        <f t="shared" si="254"/>
        <v>50149.393541140002</v>
      </c>
      <c r="M461" s="30"/>
      <c r="N461" s="30"/>
      <c r="O461" s="24"/>
    </row>
    <row r="462" spans="3:15" x14ac:dyDescent="0.25">
      <c r="C462" s="95">
        <v>42181</v>
      </c>
      <c r="D462" s="96">
        <v>13.6586882344144</v>
      </c>
      <c r="E462" s="30">
        <v>54016.97</v>
      </c>
      <c r="G462" s="41">
        <f t="shared" si="252"/>
        <v>3</v>
      </c>
      <c r="H462" s="95">
        <v>42220</v>
      </c>
      <c r="I462" s="97">
        <f t="shared" si="249"/>
        <v>11.400088326799199</v>
      </c>
      <c r="J462" s="30">
        <f t="shared" si="250"/>
        <v>50058.486596399998</v>
      </c>
      <c r="K462" s="30"/>
      <c r="L462" s="30"/>
      <c r="M462" s="30"/>
      <c r="N462" s="30"/>
      <c r="O462" s="24"/>
    </row>
    <row r="463" spans="3:15" x14ac:dyDescent="0.25">
      <c r="C463" s="95">
        <v>42180</v>
      </c>
      <c r="D463" s="96">
        <v>13.337421868245</v>
      </c>
      <c r="E463" s="30">
        <v>53175.66</v>
      </c>
      <c r="G463" s="41">
        <f t="shared" si="252"/>
        <v>4</v>
      </c>
      <c r="H463" s="95">
        <v>42221</v>
      </c>
      <c r="I463" s="97">
        <f t="shared" si="249"/>
        <v>10.767290938889801</v>
      </c>
      <c r="J463" s="30">
        <f t="shared" si="250"/>
        <v>50287.2702145</v>
      </c>
      <c r="K463" s="30"/>
      <c r="L463" s="30"/>
      <c r="M463" s="30"/>
      <c r="N463" s="30"/>
      <c r="O463" s="24"/>
    </row>
    <row r="464" spans="3:15" x14ac:dyDescent="0.25">
      <c r="C464" s="95">
        <v>42179</v>
      </c>
      <c r="D464" s="96">
        <v>13.726835645420101</v>
      </c>
      <c r="E464" s="30">
        <v>53842.53</v>
      </c>
      <c r="G464" s="41">
        <f t="shared" si="252"/>
        <v>5</v>
      </c>
      <c r="H464" s="95">
        <v>42222</v>
      </c>
      <c r="I464" s="97">
        <f t="shared" si="249"/>
        <v>10.3876125061441</v>
      </c>
      <c r="J464" s="30">
        <f t="shared" si="250"/>
        <v>50011.323636399997</v>
      </c>
      <c r="K464" s="30"/>
      <c r="L464" s="30"/>
      <c r="M464" s="30"/>
      <c r="N464" s="30"/>
      <c r="O464" s="24"/>
    </row>
    <row r="465" spans="3:15" x14ac:dyDescent="0.25">
      <c r="C465" s="95">
        <v>42178</v>
      </c>
      <c r="D465" s="96">
        <v>13.9118071895782</v>
      </c>
      <c r="E465" s="30">
        <v>53772.43</v>
      </c>
      <c r="G465" s="41">
        <f t="shared" si="252"/>
        <v>6</v>
      </c>
      <c r="H465" s="95">
        <v>42223</v>
      </c>
      <c r="I465" s="97">
        <f t="shared" si="249"/>
        <v>10.407083195002899</v>
      </c>
      <c r="J465" s="30">
        <f t="shared" si="250"/>
        <v>48577.323045899997</v>
      </c>
      <c r="K465" s="30"/>
      <c r="L465" s="30"/>
      <c r="M465" s="97">
        <f t="shared" ref="M465:N465" si="255">AVERAGE(I461:I465)</f>
        <v>10.919162311988039</v>
      </c>
      <c r="N465" s="30">
        <f t="shared" si="255"/>
        <v>49814.490372819993</v>
      </c>
      <c r="O465" s="24"/>
    </row>
    <row r="466" spans="3:15" x14ac:dyDescent="0.25">
      <c r="C466" s="95">
        <v>42177</v>
      </c>
      <c r="D466" s="96">
        <v>14.3304270000414</v>
      </c>
      <c r="E466" s="30">
        <v>53863.67</v>
      </c>
      <c r="G466" s="41">
        <f t="shared" si="252"/>
        <v>7</v>
      </c>
      <c r="H466" s="95">
        <v>42224</v>
      </c>
      <c r="I466" s="97" t="str">
        <f t="shared" si="249"/>
        <v/>
      </c>
      <c r="J466" s="30" t="str">
        <f t="shared" si="250"/>
        <v/>
      </c>
      <c r="K466" s="30"/>
      <c r="L466" s="30"/>
      <c r="M466" s="30"/>
      <c r="N466" s="30"/>
      <c r="O466" s="24"/>
    </row>
    <row r="467" spans="3:15" x14ac:dyDescent="0.25">
      <c r="C467" s="95">
        <v>42174</v>
      </c>
      <c r="D467" s="96">
        <v>13.9215425340076</v>
      </c>
      <c r="E467" s="30">
        <v>53749.41</v>
      </c>
      <c r="G467" s="41">
        <f t="shared" si="252"/>
        <v>1</v>
      </c>
      <c r="H467" s="95">
        <v>42225</v>
      </c>
      <c r="I467" s="97" t="str">
        <f t="shared" si="249"/>
        <v/>
      </c>
      <c r="J467" s="30" t="str">
        <f t="shared" si="250"/>
        <v/>
      </c>
      <c r="K467" s="30"/>
      <c r="L467" s="30"/>
      <c r="M467" s="30"/>
      <c r="N467" s="30"/>
      <c r="O467" s="24"/>
    </row>
    <row r="468" spans="3:15" x14ac:dyDescent="0.25">
      <c r="C468" s="95">
        <v>42173</v>
      </c>
      <c r="D468" s="96">
        <v>14.320691655612</v>
      </c>
      <c r="E468" s="30">
        <v>54238.59</v>
      </c>
      <c r="G468" s="41">
        <f t="shared" si="252"/>
        <v>2</v>
      </c>
      <c r="H468" s="95">
        <v>42226</v>
      </c>
      <c r="I468" s="97">
        <f t="shared" si="249"/>
        <v>9.9787280401103402</v>
      </c>
      <c r="J468" s="30">
        <f t="shared" si="250"/>
        <v>49353.002752799999</v>
      </c>
      <c r="K468" s="97">
        <f t="shared" ref="K468:L468" si="256">AVERAGE(I462:I465,I468)</f>
        <v>10.588160601389268</v>
      </c>
      <c r="L468" s="30">
        <f t="shared" si="256"/>
        <v>49657.481249199998</v>
      </c>
      <c r="M468" s="30"/>
      <c r="N468" s="30"/>
      <c r="O468" s="24"/>
    </row>
    <row r="469" spans="3:15" x14ac:dyDescent="0.25">
      <c r="C469" s="95">
        <v>42172</v>
      </c>
      <c r="D469" s="96">
        <v>14.1259847670245</v>
      </c>
      <c r="E469" s="30">
        <v>53248.54</v>
      </c>
      <c r="G469" s="41">
        <f t="shared" si="252"/>
        <v>3</v>
      </c>
      <c r="H469" s="95">
        <v>42227</v>
      </c>
      <c r="I469" s="97">
        <f t="shared" si="249"/>
        <v>10.105287517692201</v>
      </c>
      <c r="J469" s="30">
        <f t="shared" si="250"/>
        <v>49072.339978399999</v>
      </c>
      <c r="K469" s="30"/>
      <c r="L469" s="30"/>
      <c r="M469" s="30"/>
      <c r="N469" s="30"/>
      <c r="O469" s="24"/>
    </row>
    <row r="470" spans="3:15" x14ac:dyDescent="0.25">
      <c r="C470" s="95">
        <v>42171</v>
      </c>
      <c r="D470" s="96">
        <v>14.4180450999058</v>
      </c>
      <c r="E470" s="30">
        <v>53702.15</v>
      </c>
      <c r="G470" s="41">
        <f t="shared" si="252"/>
        <v>4</v>
      </c>
      <c r="H470" s="95">
        <v>42228</v>
      </c>
      <c r="I470" s="97">
        <f t="shared" si="249"/>
        <v>10.133412140519001</v>
      </c>
      <c r="J470" s="30">
        <f t="shared" si="250"/>
        <v>48388.046352500001</v>
      </c>
      <c r="K470" s="30"/>
      <c r="L470" s="30"/>
      <c r="M470" s="30"/>
      <c r="N470" s="30"/>
      <c r="O470" s="24"/>
    </row>
    <row r="471" spans="3:15" x14ac:dyDescent="0.25">
      <c r="C471" s="95">
        <v>42170</v>
      </c>
      <c r="D471" s="96">
        <v>14.612751988493301</v>
      </c>
      <c r="E471" s="30">
        <v>53137.53</v>
      </c>
      <c r="G471" s="41">
        <f t="shared" si="252"/>
        <v>5</v>
      </c>
      <c r="H471" s="95">
        <v>42229</v>
      </c>
      <c r="I471" s="97">
        <f t="shared" si="249"/>
        <v>9.8411021749270908</v>
      </c>
      <c r="J471" s="30">
        <f t="shared" si="250"/>
        <v>48009.565732299998</v>
      </c>
      <c r="K471" s="30"/>
      <c r="L471" s="30"/>
      <c r="M471" s="30"/>
      <c r="N471" s="30"/>
      <c r="O471" s="24"/>
    </row>
    <row r="472" spans="3:15" x14ac:dyDescent="0.25">
      <c r="C472" s="95">
        <v>42167</v>
      </c>
      <c r="D472" s="96">
        <v>15.070313176674</v>
      </c>
      <c r="E472" s="30">
        <v>53347.53</v>
      </c>
      <c r="G472" s="41">
        <f t="shared" si="252"/>
        <v>6</v>
      </c>
      <c r="H472" s="95">
        <v>42230</v>
      </c>
      <c r="I472" s="97">
        <f t="shared" si="249"/>
        <v>9.5975105369338394</v>
      </c>
      <c r="J472" s="30">
        <f t="shared" si="250"/>
        <v>47508.405270399999</v>
      </c>
      <c r="K472" s="30"/>
      <c r="L472" s="30"/>
      <c r="M472" s="97">
        <f t="shared" ref="M472:N472" si="257">AVERAGE(I468:I472)</f>
        <v>9.9312080820364947</v>
      </c>
      <c r="N472" s="30">
        <f t="shared" si="257"/>
        <v>48466.272017279996</v>
      </c>
      <c r="O472" s="24"/>
    </row>
    <row r="473" spans="3:15" x14ac:dyDescent="0.25">
      <c r="C473" s="95">
        <v>42166</v>
      </c>
      <c r="D473" s="96">
        <v>15.7615226311596</v>
      </c>
      <c r="E473" s="30">
        <v>53688.51</v>
      </c>
      <c r="G473" s="41">
        <f t="shared" si="252"/>
        <v>7</v>
      </c>
      <c r="H473" s="95">
        <v>42231</v>
      </c>
      <c r="I473" s="97" t="str">
        <f t="shared" si="249"/>
        <v/>
      </c>
      <c r="J473" s="30" t="str">
        <f t="shared" si="250"/>
        <v/>
      </c>
      <c r="K473" s="30"/>
      <c r="L473" s="30"/>
      <c r="M473" s="30"/>
      <c r="N473" s="30"/>
      <c r="O473" s="24"/>
    </row>
    <row r="474" spans="3:15" x14ac:dyDescent="0.25">
      <c r="C474" s="95">
        <v>42165</v>
      </c>
      <c r="D474" s="96">
        <v>15.508403675995901</v>
      </c>
      <c r="E474" s="30">
        <v>53876.44</v>
      </c>
      <c r="G474" s="41">
        <f t="shared" si="252"/>
        <v>1</v>
      </c>
      <c r="H474" s="95">
        <v>42232</v>
      </c>
      <c r="I474" s="97" t="str">
        <f t="shared" si="249"/>
        <v/>
      </c>
      <c r="J474" s="30" t="str">
        <f t="shared" si="250"/>
        <v/>
      </c>
      <c r="K474" s="30"/>
      <c r="L474" s="30"/>
      <c r="M474" s="30"/>
      <c r="N474" s="30"/>
      <c r="O474" s="24"/>
    </row>
    <row r="475" spans="3:15" x14ac:dyDescent="0.25">
      <c r="C475" s="95">
        <v>42164</v>
      </c>
      <c r="D475" s="96">
        <v>15.7517872867303</v>
      </c>
      <c r="E475" s="30">
        <v>52815.99</v>
      </c>
      <c r="G475" s="41">
        <f t="shared" si="252"/>
        <v>2</v>
      </c>
      <c r="H475" s="95">
        <v>42233</v>
      </c>
      <c r="I475" s="97">
        <f t="shared" si="249"/>
        <v>9.4123808920589802</v>
      </c>
      <c r="J475" s="30">
        <f t="shared" si="250"/>
        <v>47217.4275031</v>
      </c>
      <c r="K475" s="97">
        <f t="shared" ref="K475:L475" si="258">AVERAGE(I469:I472,I475)</f>
        <v>9.8179386524262213</v>
      </c>
      <c r="L475" s="30">
        <f t="shared" si="258"/>
        <v>48039.156967340001</v>
      </c>
      <c r="M475" s="30"/>
      <c r="N475" s="30"/>
      <c r="O475" s="24"/>
    </row>
    <row r="476" spans="3:15" x14ac:dyDescent="0.25">
      <c r="C476" s="95">
        <v>42163</v>
      </c>
      <c r="D476" s="96">
        <v>15.936758830888399</v>
      </c>
      <c r="E476" s="30">
        <v>52809.63</v>
      </c>
      <c r="G476" s="41">
        <f t="shared" si="252"/>
        <v>3</v>
      </c>
      <c r="H476" s="95">
        <v>42234</v>
      </c>
      <c r="I476" s="97">
        <f t="shared" si="249"/>
        <v>9.6267415334930302</v>
      </c>
      <c r="J476" s="30">
        <f t="shared" si="250"/>
        <v>47450.580833499997</v>
      </c>
      <c r="K476" s="30"/>
      <c r="L476" s="30"/>
      <c r="M476" s="30"/>
      <c r="N476" s="30"/>
      <c r="O476" s="24"/>
    </row>
    <row r="477" spans="3:15" x14ac:dyDescent="0.25">
      <c r="C477" s="95">
        <v>42160</v>
      </c>
      <c r="D477" s="96">
        <v>15.8394053865947</v>
      </c>
      <c r="E477" s="30">
        <v>52973.37</v>
      </c>
      <c r="G477" s="41">
        <f t="shared" si="252"/>
        <v>4</v>
      </c>
      <c r="H477" s="95">
        <v>42235</v>
      </c>
      <c r="I477" s="97">
        <f t="shared" si="249"/>
        <v>9.8411021749270908</v>
      </c>
      <c r="J477" s="30">
        <f t="shared" si="250"/>
        <v>46588.391018299997</v>
      </c>
      <c r="K477" s="30"/>
      <c r="L477" s="30"/>
      <c r="M477" s="30"/>
      <c r="N477" s="30"/>
      <c r="O477" s="24"/>
    </row>
    <row r="478" spans="3:15" x14ac:dyDescent="0.25">
      <c r="C478" s="95">
        <v>42158</v>
      </c>
      <c r="D478" s="96">
        <v>16.598762252086001</v>
      </c>
      <c r="E478" s="30">
        <v>53522.9</v>
      </c>
      <c r="G478" s="41">
        <f t="shared" si="252"/>
        <v>5</v>
      </c>
      <c r="H478" s="95">
        <v>42236</v>
      </c>
      <c r="I478" s="97">
        <f t="shared" si="249"/>
        <v>9.4318682230984408</v>
      </c>
      <c r="J478" s="30">
        <f t="shared" si="250"/>
        <v>46649.231146999999</v>
      </c>
      <c r="K478" s="30"/>
      <c r="L478" s="30"/>
      <c r="M478" s="30"/>
      <c r="N478" s="30"/>
      <c r="O478" s="24"/>
    </row>
    <row r="479" spans="3:15" x14ac:dyDescent="0.25">
      <c r="C479" s="95">
        <v>42157</v>
      </c>
      <c r="D479" s="96">
        <v>16.296966574775301</v>
      </c>
      <c r="E479" s="30">
        <v>54236.43</v>
      </c>
      <c r="G479" s="41">
        <f t="shared" si="252"/>
        <v>6</v>
      </c>
      <c r="H479" s="95">
        <v>42237</v>
      </c>
      <c r="I479" s="97">
        <f t="shared" si="249"/>
        <v>9.1493019230262806</v>
      </c>
      <c r="J479" s="30">
        <f t="shared" si="250"/>
        <v>45719.6401348</v>
      </c>
      <c r="K479" s="30"/>
      <c r="L479" s="30"/>
      <c r="M479" s="97">
        <f t="shared" ref="M479:N479" si="259">AVERAGE(I475:I479)</f>
        <v>9.4922789493207649</v>
      </c>
      <c r="N479" s="30">
        <f t="shared" si="259"/>
        <v>46725.054127339994</v>
      </c>
      <c r="O479" s="24"/>
    </row>
    <row r="480" spans="3:15" x14ac:dyDescent="0.25">
      <c r="C480" s="95">
        <v>42156</v>
      </c>
      <c r="D480" s="96">
        <v>15.596021775860301</v>
      </c>
      <c r="E480" s="30">
        <v>53031.31</v>
      </c>
      <c r="G480" s="41">
        <f t="shared" si="252"/>
        <v>7</v>
      </c>
      <c r="H480" s="95">
        <v>42238</v>
      </c>
      <c r="I480" s="97" t="str">
        <f t="shared" si="249"/>
        <v/>
      </c>
      <c r="J480" s="30" t="str">
        <f t="shared" si="250"/>
        <v/>
      </c>
      <c r="K480" s="30"/>
      <c r="L480" s="30"/>
      <c r="M480" s="30"/>
      <c r="N480" s="30"/>
      <c r="O480" s="24"/>
    </row>
    <row r="481" spans="3:15" x14ac:dyDescent="0.25">
      <c r="C481" s="95">
        <v>42153</v>
      </c>
      <c r="D481" s="96">
        <v>15.3429028206965</v>
      </c>
      <c r="E481" s="30">
        <v>52760.47</v>
      </c>
      <c r="G481" s="41">
        <f t="shared" si="252"/>
        <v>1</v>
      </c>
      <c r="H481" s="95">
        <v>42239</v>
      </c>
      <c r="I481" s="97" t="str">
        <f t="shared" si="249"/>
        <v/>
      </c>
      <c r="J481" s="30" t="str">
        <f t="shared" si="250"/>
        <v/>
      </c>
      <c r="K481" s="30"/>
      <c r="L481" s="30"/>
      <c r="M481" s="30"/>
      <c r="N481" s="30"/>
      <c r="O481" s="24"/>
    </row>
    <row r="482" spans="3:15" x14ac:dyDescent="0.25">
      <c r="C482" s="95">
        <v>42152</v>
      </c>
      <c r="D482" s="96">
        <v>16.150936408334701</v>
      </c>
      <c r="E482" s="30">
        <v>53976.27</v>
      </c>
      <c r="G482" s="41">
        <f t="shared" si="252"/>
        <v>2</v>
      </c>
      <c r="H482" s="95">
        <v>42240</v>
      </c>
      <c r="I482" s="97">
        <f t="shared" si="249"/>
        <v>8.3892960124873497</v>
      </c>
      <c r="J482" s="30">
        <f t="shared" si="250"/>
        <v>44336.471253900003</v>
      </c>
      <c r="K482" s="97">
        <f t="shared" ref="K482:L482" si="260">AVERAGE(I476:I479,I482)</f>
        <v>9.2876619734064381</v>
      </c>
      <c r="L482" s="30">
        <f t="shared" si="260"/>
        <v>46148.862877499996</v>
      </c>
      <c r="M482" s="30"/>
      <c r="N482" s="30"/>
      <c r="O482" s="24"/>
    </row>
    <row r="483" spans="3:15" x14ac:dyDescent="0.25">
      <c r="C483" s="95">
        <v>42151</v>
      </c>
      <c r="D483" s="96">
        <v>16.452732085645302</v>
      </c>
      <c r="E483" s="30">
        <v>54236.25</v>
      </c>
      <c r="G483" s="41">
        <f t="shared" si="252"/>
        <v>3</v>
      </c>
      <c r="H483" s="95">
        <v>42241</v>
      </c>
      <c r="I483" s="97">
        <f t="shared" si="249"/>
        <v>8.5717668059151908</v>
      </c>
      <c r="J483" s="30">
        <f t="shared" si="250"/>
        <v>44544.854087200001</v>
      </c>
      <c r="K483" s="30"/>
      <c r="L483" s="30"/>
      <c r="M483" s="30"/>
      <c r="N483" s="30"/>
      <c r="O483" s="24"/>
    </row>
    <row r="484" spans="3:15" x14ac:dyDescent="0.25">
      <c r="C484" s="95">
        <v>42150</v>
      </c>
      <c r="D484" s="96">
        <v>16.111995030617202</v>
      </c>
      <c r="E484" s="30">
        <v>53629.78</v>
      </c>
      <c r="G484" s="41">
        <f t="shared" si="252"/>
        <v>4</v>
      </c>
      <c r="H484" s="95">
        <v>42242</v>
      </c>
      <c r="I484" s="97">
        <f t="shared" si="249"/>
        <v>8.8039591347435895</v>
      </c>
      <c r="J484" s="30">
        <f t="shared" si="250"/>
        <v>46038.076997299999</v>
      </c>
      <c r="K484" s="30"/>
      <c r="L484" s="30"/>
      <c r="M484" s="30"/>
      <c r="N484" s="30"/>
      <c r="O484" s="24"/>
    </row>
    <row r="485" spans="3:15" x14ac:dyDescent="0.25">
      <c r="C485" s="95">
        <v>42149</v>
      </c>
      <c r="D485" s="96">
        <v>16.452732085645302</v>
      </c>
      <c r="E485" s="30">
        <v>54609.25</v>
      </c>
      <c r="G485" s="41">
        <f t="shared" si="252"/>
        <v>5</v>
      </c>
      <c r="H485" s="95">
        <v>42243</v>
      </c>
      <c r="I485" s="97">
        <f t="shared" si="249"/>
        <v>9.0458261439398502</v>
      </c>
      <c r="J485" s="30">
        <f t="shared" si="250"/>
        <v>47715.273350000003</v>
      </c>
      <c r="K485" s="30"/>
      <c r="L485" s="30"/>
      <c r="M485" s="30"/>
      <c r="N485" s="30"/>
      <c r="O485" s="24"/>
    </row>
    <row r="486" spans="3:15" x14ac:dyDescent="0.25">
      <c r="C486" s="95">
        <v>42146</v>
      </c>
      <c r="D486" s="96">
        <v>16.287231230345899</v>
      </c>
      <c r="E486" s="30">
        <v>54377.29</v>
      </c>
      <c r="G486" s="41">
        <f t="shared" si="252"/>
        <v>6</v>
      </c>
      <c r="H486" s="95">
        <v>42244</v>
      </c>
      <c r="I486" s="97">
        <f t="shared" si="249"/>
        <v>9.0264767832041493</v>
      </c>
      <c r="J486" s="30">
        <f t="shared" si="250"/>
        <v>47153.869109699997</v>
      </c>
      <c r="K486" s="30"/>
      <c r="L486" s="30"/>
      <c r="M486" s="97">
        <f t="shared" ref="M486:N486" si="261">AVERAGE(I482:I486)</f>
        <v>8.7674649760580259</v>
      </c>
      <c r="N486" s="30">
        <f t="shared" si="261"/>
        <v>45957.708959620002</v>
      </c>
      <c r="O486" s="24"/>
    </row>
    <row r="487" spans="3:15" x14ac:dyDescent="0.25">
      <c r="C487" s="95">
        <v>42145</v>
      </c>
      <c r="D487" s="96">
        <v>17.367896738733101</v>
      </c>
      <c r="E487" s="30">
        <v>55112.05</v>
      </c>
      <c r="G487" s="41">
        <f t="shared" si="252"/>
        <v>7</v>
      </c>
      <c r="H487" s="95">
        <v>42245</v>
      </c>
      <c r="I487" s="97" t="str">
        <f t="shared" si="249"/>
        <v/>
      </c>
      <c r="J487" s="30" t="str">
        <f t="shared" si="250"/>
        <v/>
      </c>
      <c r="K487" s="30"/>
      <c r="L487" s="30"/>
      <c r="M487" s="30"/>
      <c r="N487" s="30"/>
      <c r="O487" s="24"/>
    </row>
    <row r="488" spans="3:15" x14ac:dyDescent="0.25">
      <c r="C488" s="95">
        <v>42144</v>
      </c>
      <c r="D488" s="96">
        <v>17.1699719895737</v>
      </c>
      <c r="E488" s="30">
        <v>54901.02</v>
      </c>
      <c r="G488" s="41">
        <f t="shared" si="252"/>
        <v>1</v>
      </c>
      <c r="H488" s="95">
        <v>42246</v>
      </c>
      <c r="I488" s="97" t="str">
        <f t="shared" si="249"/>
        <v/>
      </c>
      <c r="J488" s="30" t="str">
        <f t="shared" si="250"/>
        <v/>
      </c>
      <c r="K488" s="30"/>
      <c r="L488" s="30"/>
      <c r="M488" s="30"/>
      <c r="N488" s="30"/>
      <c r="O488" s="24"/>
    </row>
    <row r="489" spans="3:15" x14ac:dyDescent="0.25">
      <c r="C489" s="95">
        <v>42143</v>
      </c>
      <c r="D489" s="96">
        <v>17.615302675182299</v>
      </c>
      <c r="E489" s="30">
        <v>55498.82</v>
      </c>
      <c r="G489" s="41">
        <f t="shared" si="252"/>
        <v>2</v>
      </c>
      <c r="H489" s="95">
        <v>42247</v>
      </c>
      <c r="I489" s="97">
        <f t="shared" si="249"/>
        <v>9.1909463494575991</v>
      </c>
      <c r="J489" s="30">
        <f t="shared" si="250"/>
        <v>46625.520077000001</v>
      </c>
      <c r="K489" s="97">
        <f t="shared" ref="K489:L489" si="262">AVERAGE(I483:I486,I489)</f>
        <v>8.9277950434520754</v>
      </c>
      <c r="L489" s="30">
        <f t="shared" si="262"/>
        <v>46415.518724239999</v>
      </c>
      <c r="M489" s="30"/>
      <c r="N489" s="30"/>
      <c r="O489" s="24"/>
    </row>
    <row r="490" spans="3:15" x14ac:dyDescent="0.25">
      <c r="C490" s="95">
        <v>42142</v>
      </c>
      <c r="D490" s="96">
        <v>17.615302675182299</v>
      </c>
      <c r="E490" s="30">
        <v>56204.23</v>
      </c>
      <c r="G490" s="41">
        <f t="shared" si="252"/>
        <v>3</v>
      </c>
      <c r="H490" s="95">
        <v>42248</v>
      </c>
      <c r="I490" s="97">
        <f t="shared" si="249"/>
        <v>9.1038742261469494</v>
      </c>
      <c r="J490" s="30">
        <f t="shared" si="250"/>
        <v>45477.060144100004</v>
      </c>
      <c r="K490" s="30"/>
      <c r="L490" s="30"/>
      <c r="M490" s="30"/>
      <c r="N490" s="30"/>
      <c r="O490" s="24"/>
    </row>
    <row r="491" spans="3:15" x14ac:dyDescent="0.25">
      <c r="C491" s="95">
        <v>42139</v>
      </c>
      <c r="D491" s="96">
        <v>17.6746800999301</v>
      </c>
      <c r="E491" s="30">
        <v>57248.63</v>
      </c>
      <c r="G491" s="41">
        <f t="shared" si="252"/>
        <v>4</v>
      </c>
      <c r="H491" s="95">
        <v>42249</v>
      </c>
      <c r="I491" s="97">
        <f t="shared" si="249"/>
        <v>8.9974527421006005</v>
      </c>
      <c r="J491" s="30">
        <f t="shared" si="250"/>
        <v>46463.961635799998</v>
      </c>
      <c r="K491" s="30"/>
      <c r="L491" s="30"/>
      <c r="M491" s="30"/>
      <c r="N491" s="30"/>
      <c r="O491" s="24"/>
    </row>
    <row r="492" spans="3:15" x14ac:dyDescent="0.25">
      <c r="C492" s="95">
        <v>42138</v>
      </c>
      <c r="D492" s="96">
        <v>17.4668591133128</v>
      </c>
      <c r="E492" s="30">
        <v>56656.57</v>
      </c>
      <c r="G492" s="41">
        <f t="shared" si="252"/>
        <v>5</v>
      </c>
      <c r="H492" s="95">
        <v>42250</v>
      </c>
      <c r="I492" s="97">
        <f t="shared" si="249"/>
        <v>8.8039591347435895</v>
      </c>
      <c r="J492" s="30">
        <f t="shared" si="250"/>
        <v>47365.873020400002</v>
      </c>
      <c r="K492" s="30"/>
      <c r="L492" s="30"/>
      <c r="M492" s="30"/>
      <c r="N492" s="30"/>
      <c r="O492" s="24"/>
    </row>
    <row r="493" spans="3:15" x14ac:dyDescent="0.25">
      <c r="C493" s="95">
        <v>42137</v>
      </c>
      <c r="D493" s="96">
        <v>17.659577130709799</v>
      </c>
      <c r="E493" s="30">
        <v>56372.04</v>
      </c>
      <c r="G493" s="41">
        <f t="shared" si="252"/>
        <v>6</v>
      </c>
      <c r="H493" s="95">
        <v>42251</v>
      </c>
      <c r="I493" s="97">
        <f t="shared" si="249"/>
        <v>8.4169719200295905</v>
      </c>
      <c r="J493" s="30">
        <f t="shared" si="250"/>
        <v>46497.7204461</v>
      </c>
      <c r="K493" s="30"/>
      <c r="L493" s="30"/>
      <c r="M493" s="97">
        <f t="shared" ref="M493:N493" si="263">AVERAGE(I489:I493)</f>
        <v>8.9026408744956633</v>
      </c>
      <c r="N493" s="30">
        <f t="shared" si="263"/>
        <v>46486.027064679998</v>
      </c>
      <c r="O493" s="24"/>
    </row>
    <row r="494" spans="3:15" x14ac:dyDescent="0.25">
      <c r="C494" s="95">
        <v>42136</v>
      </c>
      <c r="D494" s="96">
        <v>17.958891997332</v>
      </c>
      <c r="E494" s="30">
        <v>56792.05</v>
      </c>
      <c r="G494" s="41">
        <f t="shared" si="252"/>
        <v>7</v>
      </c>
      <c r="H494" s="95">
        <v>42252</v>
      </c>
      <c r="I494" s="97" t="str">
        <f t="shared" si="249"/>
        <v/>
      </c>
      <c r="J494" s="30" t="str">
        <f t="shared" si="250"/>
        <v/>
      </c>
      <c r="K494" s="30"/>
      <c r="L494" s="30"/>
      <c r="M494" s="30"/>
      <c r="N494" s="30"/>
      <c r="O494" s="24"/>
    </row>
    <row r="495" spans="3:15" x14ac:dyDescent="0.25">
      <c r="C495" s="95">
        <v>42135</v>
      </c>
      <c r="D495" s="96">
        <v>18.549032951438601</v>
      </c>
      <c r="E495" s="30">
        <v>57197.1</v>
      </c>
      <c r="G495" s="41">
        <f t="shared" si="252"/>
        <v>1</v>
      </c>
      <c r="H495" s="95">
        <v>42253</v>
      </c>
      <c r="I495" s="97" t="str">
        <f t="shared" si="249"/>
        <v/>
      </c>
      <c r="J495" s="30" t="str">
        <f t="shared" si="250"/>
        <v/>
      </c>
      <c r="K495" s="30"/>
      <c r="L495" s="30"/>
      <c r="M495" s="30"/>
      <c r="N495" s="30"/>
      <c r="O495" s="24"/>
    </row>
    <row r="496" spans="3:15" x14ac:dyDescent="0.25">
      <c r="C496" s="95">
        <v>42132</v>
      </c>
      <c r="D496" s="96">
        <v>19.1265122381715</v>
      </c>
      <c r="E496" s="30">
        <v>57149.33</v>
      </c>
      <c r="G496" s="41">
        <f t="shared" si="252"/>
        <v>2</v>
      </c>
      <c r="H496" s="95">
        <v>42254</v>
      </c>
      <c r="I496" s="97" t="str">
        <f t="shared" si="249"/>
        <v/>
      </c>
      <c r="J496" s="30" t="str">
        <f t="shared" si="250"/>
        <v/>
      </c>
      <c r="K496" s="97">
        <f t="shared" ref="K496:L496" si="264">AVERAGE(I490:I493,I496)</f>
        <v>8.8305645057551825</v>
      </c>
      <c r="L496" s="30">
        <f t="shared" si="264"/>
        <v>46451.153811600001</v>
      </c>
      <c r="M496" s="30"/>
      <c r="N496" s="30"/>
      <c r="O496" s="24"/>
    </row>
    <row r="497" spans="3:15" x14ac:dyDescent="0.25">
      <c r="C497" s="95">
        <v>42131</v>
      </c>
      <c r="D497" s="96">
        <v>19.305729947847201</v>
      </c>
      <c r="E497" s="30">
        <v>56921.39</v>
      </c>
      <c r="G497" s="41">
        <f t="shared" si="252"/>
        <v>3</v>
      </c>
      <c r="H497" s="95">
        <v>42255</v>
      </c>
      <c r="I497" s="97">
        <f t="shared" si="249"/>
        <v>8.2331529930404397</v>
      </c>
      <c r="J497" s="30">
        <f t="shared" si="250"/>
        <v>46762.0697583</v>
      </c>
      <c r="K497" s="30"/>
      <c r="L497" s="30"/>
      <c r="M497" s="30"/>
      <c r="N497" s="30"/>
      <c r="O497" s="24"/>
    </row>
    <row r="498" spans="3:15" x14ac:dyDescent="0.25">
      <c r="C498" s="95">
        <v>42130</v>
      </c>
      <c r="D498" s="96">
        <v>19.305729947847201</v>
      </c>
      <c r="E498" s="30">
        <v>57103.14</v>
      </c>
      <c r="G498" s="41">
        <f t="shared" si="252"/>
        <v>4</v>
      </c>
      <c r="H498" s="95">
        <v>42256</v>
      </c>
      <c r="I498" s="97">
        <f t="shared" si="249"/>
        <v>8.4653453218688401</v>
      </c>
      <c r="J498" s="30">
        <f t="shared" si="250"/>
        <v>46657.097800399999</v>
      </c>
      <c r="K498" s="30"/>
      <c r="L498" s="30"/>
      <c r="M498" s="30"/>
      <c r="N498" s="30"/>
      <c r="O498" s="24"/>
    </row>
    <row r="499" spans="3:15" x14ac:dyDescent="0.25">
      <c r="C499" s="95">
        <v>42129</v>
      </c>
      <c r="D499" s="96">
        <v>18.937337989069299</v>
      </c>
      <c r="E499" s="30">
        <v>58051.61</v>
      </c>
      <c r="G499" s="41">
        <f t="shared" si="252"/>
        <v>5</v>
      </c>
      <c r="H499" s="95">
        <v>42257</v>
      </c>
      <c r="I499" s="97">
        <f t="shared" si="249"/>
        <v>8.6394895684901396</v>
      </c>
      <c r="J499" s="30">
        <f t="shared" si="250"/>
        <v>46503.994119199997</v>
      </c>
      <c r="K499" s="30"/>
      <c r="L499" s="30"/>
      <c r="M499" s="30"/>
      <c r="N499" s="30"/>
      <c r="O499" s="24"/>
    </row>
    <row r="500" spans="3:15" x14ac:dyDescent="0.25">
      <c r="C500" s="95">
        <v>42128</v>
      </c>
      <c r="D500" s="96">
        <v>18.887555291937201</v>
      </c>
      <c r="E500" s="30">
        <v>57353.98</v>
      </c>
      <c r="G500" s="41">
        <f t="shared" si="252"/>
        <v>6</v>
      </c>
      <c r="H500" s="95">
        <v>42258</v>
      </c>
      <c r="I500" s="97">
        <f t="shared" si="249"/>
        <v>10.003619500357001</v>
      </c>
      <c r="J500" s="30">
        <f t="shared" si="250"/>
        <v>46400.5050367</v>
      </c>
      <c r="K500" s="30"/>
      <c r="L500" s="30"/>
      <c r="M500" s="97">
        <f t="shared" ref="M500:N500" si="265">AVERAGE(I496:I500)</f>
        <v>8.8354018459391064</v>
      </c>
      <c r="N500" s="30">
        <f t="shared" si="265"/>
        <v>46580.916678649999</v>
      </c>
      <c r="O500" s="24"/>
    </row>
    <row r="501" spans="3:15" x14ac:dyDescent="0.25">
      <c r="C501" s="95">
        <v>42124</v>
      </c>
      <c r="D501" s="96">
        <v>18.071119058970002</v>
      </c>
      <c r="E501" s="30">
        <v>56229.38</v>
      </c>
      <c r="G501" s="41">
        <f t="shared" si="252"/>
        <v>7</v>
      </c>
      <c r="H501" s="95">
        <v>42259</v>
      </c>
      <c r="I501" s="97" t="str">
        <f t="shared" si="249"/>
        <v/>
      </c>
      <c r="J501" s="30" t="str">
        <f t="shared" si="250"/>
        <v/>
      </c>
      <c r="K501" s="30"/>
      <c r="L501" s="30"/>
      <c r="M501" s="30"/>
      <c r="N501" s="30"/>
      <c r="O501" s="24"/>
    </row>
    <row r="502" spans="3:15" x14ac:dyDescent="0.25">
      <c r="C502" s="95">
        <v>42123</v>
      </c>
      <c r="D502" s="96">
        <v>19.026946843907201</v>
      </c>
      <c r="E502" s="30">
        <v>55325.29</v>
      </c>
      <c r="G502" s="41">
        <f t="shared" si="252"/>
        <v>1</v>
      </c>
      <c r="H502" s="95">
        <v>42260</v>
      </c>
      <c r="I502" s="97" t="str">
        <f t="shared" si="249"/>
        <v/>
      </c>
      <c r="J502" s="30" t="str">
        <f t="shared" si="250"/>
        <v/>
      </c>
      <c r="K502" s="30"/>
      <c r="L502" s="30"/>
      <c r="M502" s="30"/>
      <c r="N502" s="30"/>
      <c r="O502" s="24"/>
    </row>
    <row r="503" spans="3:15" x14ac:dyDescent="0.25">
      <c r="C503" s="95">
        <v>42122</v>
      </c>
      <c r="D503" s="96">
        <v>18.389728320615699</v>
      </c>
      <c r="E503" s="30">
        <v>55812.03</v>
      </c>
      <c r="G503" s="41">
        <f t="shared" si="252"/>
        <v>2</v>
      </c>
      <c r="H503" s="95">
        <v>42261</v>
      </c>
      <c r="I503" s="97">
        <f t="shared" si="249"/>
        <v>10.593775002795899</v>
      </c>
      <c r="J503" s="30">
        <f t="shared" si="250"/>
        <v>47281.5181839</v>
      </c>
      <c r="K503" s="97">
        <f t="shared" ref="K503:L503" si="266">AVERAGE(I497:I500,I503)</f>
        <v>9.1870764773104661</v>
      </c>
      <c r="L503" s="30">
        <f t="shared" si="266"/>
        <v>46721.036979699995</v>
      </c>
      <c r="M503" s="30"/>
      <c r="N503" s="30"/>
      <c r="O503" s="24"/>
    </row>
    <row r="504" spans="3:15" x14ac:dyDescent="0.25">
      <c r="C504" s="95">
        <v>42121</v>
      </c>
      <c r="D504" s="96">
        <v>18.738207200540799</v>
      </c>
      <c r="E504" s="30">
        <v>55534.5</v>
      </c>
      <c r="G504" s="41">
        <f t="shared" si="252"/>
        <v>3</v>
      </c>
      <c r="H504" s="95">
        <v>42262</v>
      </c>
      <c r="I504" s="97">
        <f t="shared" si="249"/>
        <v>10.081016943299799</v>
      </c>
      <c r="J504" s="30">
        <f t="shared" si="250"/>
        <v>47364.068414900001</v>
      </c>
      <c r="K504" s="30"/>
      <c r="L504" s="30"/>
      <c r="M504" s="30"/>
      <c r="N504" s="30"/>
      <c r="O504" s="24"/>
    </row>
    <row r="505" spans="3:15" x14ac:dyDescent="0.25">
      <c r="C505" s="95">
        <v>42118</v>
      </c>
      <c r="D505" s="96">
        <v>18.967207607348598</v>
      </c>
      <c r="E505" s="30">
        <v>56594.22</v>
      </c>
      <c r="G505" s="41">
        <f t="shared" si="252"/>
        <v>4</v>
      </c>
      <c r="H505" s="95">
        <v>42263</v>
      </c>
      <c r="I505" s="97">
        <f t="shared" si="249"/>
        <v>10.806617970888601</v>
      </c>
      <c r="J505" s="30">
        <f t="shared" si="250"/>
        <v>48553.097612199999</v>
      </c>
      <c r="K505" s="30"/>
      <c r="L505" s="30"/>
      <c r="M505" s="30"/>
      <c r="N505" s="30"/>
      <c r="O505" s="24"/>
    </row>
    <row r="506" spans="3:15" x14ac:dyDescent="0.25">
      <c r="C506" s="95">
        <v>42117</v>
      </c>
      <c r="D506" s="96">
        <v>18.877598752510799</v>
      </c>
      <c r="E506" s="30">
        <v>55684.85</v>
      </c>
      <c r="G506" s="41">
        <f t="shared" si="252"/>
        <v>5</v>
      </c>
      <c r="H506" s="95">
        <v>42264</v>
      </c>
      <c r="I506" s="97">
        <f t="shared" si="249"/>
        <v>10.6711724457387</v>
      </c>
      <c r="J506" s="30">
        <f t="shared" si="250"/>
        <v>48551.077507000002</v>
      </c>
      <c r="K506" s="30"/>
      <c r="L506" s="30"/>
      <c r="M506" s="30"/>
      <c r="N506" s="30"/>
      <c r="O506" s="24"/>
    </row>
    <row r="507" spans="3:15" x14ac:dyDescent="0.25">
      <c r="C507" s="95">
        <v>42116</v>
      </c>
      <c r="D507" s="96">
        <v>18.6087721879972</v>
      </c>
      <c r="E507" s="30">
        <v>54617.36</v>
      </c>
      <c r="G507" s="41">
        <f t="shared" si="252"/>
        <v>6</v>
      </c>
      <c r="H507" s="95">
        <v>42265</v>
      </c>
      <c r="I507" s="97">
        <f t="shared" si="249"/>
        <v>10.4196307561746</v>
      </c>
      <c r="J507" s="30">
        <f t="shared" si="250"/>
        <v>47264.081858700003</v>
      </c>
      <c r="K507" s="30"/>
      <c r="L507" s="30"/>
      <c r="M507" s="97">
        <f t="shared" ref="M507:N507" si="267">AVERAGE(I503:I507)</f>
        <v>10.514442623779519</v>
      </c>
      <c r="N507" s="30">
        <f t="shared" si="267"/>
        <v>47802.768715339997</v>
      </c>
      <c r="O507" s="24"/>
    </row>
    <row r="508" spans="3:15" x14ac:dyDescent="0.25">
      <c r="C508" s="95">
        <v>42114</v>
      </c>
      <c r="D508" s="96">
        <v>18.7481637399672</v>
      </c>
      <c r="E508" s="30">
        <v>53761.27</v>
      </c>
      <c r="G508" s="41">
        <f t="shared" si="252"/>
        <v>7</v>
      </c>
      <c r="H508" s="95">
        <v>42266</v>
      </c>
      <c r="I508" s="97" t="str">
        <f t="shared" si="249"/>
        <v/>
      </c>
      <c r="J508" s="30" t="str">
        <f t="shared" si="250"/>
        <v/>
      </c>
      <c r="K508" s="30"/>
      <c r="L508" s="30"/>
      <c r="M508" s="30"/>
      <c r="N508" s="30"/>
      <c r="O508" s="24"/>
    </row>
    <row r="509" spans="3:15" x14ac:dyDescent="0.25">
      <c r="C509" s="95">
        <v>42111</v>
      </c>
      <c r="D509" s="96">
        <v>18.320032544630699</v>
      </c>
      <c r="E509" s="30">
        <v>53954.79</v>
      </c>
      <c r="G509" s="41">
        <f t="shared" si="252"/>
        <v>1</v>
      </c>
      <c r="H509" s="95">
        <v>42267</v>
      </c>
      <c r="I509" s="97" t="str">
        <f t="shared" si="249"/>
        <v/>
      </c>
      <c r="J509" s="30" t="str">
        <f t="shared" si="250"/>
        <v/>
      </c>
      <c r="K509" s="30"/>
      <c r="L509" s="30"/>
      <c r="M509" s="30"/>
      <c r="N509" s="30"/>
      <c r="O509" s="24"/>
    </row>
    <row r="510" spans="3:15" x14ac:dyDescent="0.25">
      <c r="C510" s="95">
        <v>42110</v>
      </c>
      <c r="D510" s="96">
        <v>18.3299890840571</v>
      </c>
      <c r="E510" s="30">
        <v>54674.21</v>
      </c>
      <c r="G510" s="41">
        <f t="shared" si="252"/>
        <v>2</v>
      </c>
      <c r="H510" s="95">
        <v>42268</v>
      </c>
      <c r="I510" s="97">
        <f t="shared" si="249"/>
        <v>10.961412856774199</v>
      </c>
      <c r="J510" s="30">
        <f t="shared" si="250"/>
        <v>46590.197938500001</v>
      </c>
      <c r="K510" s="97">
        <f t="shared" ref="K510:L510" si="268">AVERAGE(I504:I507,I510)</f>
        <v>10.587970194575181</v>
      </c>
      <c r="L510" s="30">
        <f t="shared" si="268"/>
        <v>47664.50466626</v>
      </c>
      <c r="M510" s="30"/>
      <c r="N510" s="30"/>
      <c r="O510" s="24"/>
    </row>
    <row r="511" spans="3:15" x14ac:dyDescent="0.25">
      <c r="C511" s="95">
        <v>42109</v>
      </c>
      <c r="D511" s="96">
        <v>18.061157213765402</v>
      </c>
      <c r="E511" s="30">
        <v>54918.74</v>
      </c>
      <c r="G511" s="41">
        <f t="shared" si="252"/>
        <v>3</v>
      </c>
      <c r="H511" s="95">
        <v>42269</v>
      </c>
      <c r="I511" s="97">
        <f t="shared" si="249"/>
        <v>10.400281395438901</v>
      </c>
      <c r="J511" s="30">
        <f t="shared" si="250"/>
        <v>46264.6076579</v>
      </c>
      <c r="K511" s="30"/>
      <c r="L511" s="30"/>
      <c r="M511" s="30"/>
      <c r="N511" s="30"/>
      <c r="O511" s="24"/>
    </row>
    <row r="512" spans="3:15" x14ac:dyDescent="0.25">
      <c r="C512" s="95">
        <v>42108</v>
      </c>
      <c r="D512" s="96">
        <v>17.9615918487501</v>
      </c>
      <c r="E512" s="30">
        <v>53981.919999999998</v>
      </c>
      <c r="G512" s="41">
        <f t="shared" si="252"/>
        <v>4</v>
      </c>
      <c r="H512" s="95">
        <v>42270</v>
      </c>
      <c r="I512" s="97">
        <f t="shared" si="249"/>
        <v>10.9420634960385</v>
      </c>
      <c r="J512" s="30">
        <f t="shared" si="250"/>
        <v>45340.109767100003</v>
      </c>
      <c r="K512" s="30"/>
      <c r="L512" s="30"/>
      <c r="M512" s="30"/>
      <c r="N512" s="30"/>
      <c r="O512" s="24"/>
    </row>
    <row r="513" spans="3:15" x14ac:dyDescent="0.25">
      <c r="C513" s="95">
        <v>42107</v>
      </c>
      <c r="D513" s="96">
        <v>18.300114089801902</v>
      </c>
      <c r="E513" s="30">
        <v>54239.77</v>
      </c>
      <c r="G513" s="41">
        <f t="shared" si="252"/>
        <v>5</v>
      </c>
      <c r="H513" s="95">
        <v>42271</v>
      </c>
      <c r="I513" s="97">
        <f t="shared" si="249"/>
        <v>10.7872686101529</v>
      </c>
      <c r="J513" s="30">
        <f t="shared" si="250"/>
        <v>45291.966632800002</v>
      </c>
      <c r="K513" s="30"/>
      <c r="L513" s="30"/>
      <c r="M513" s="30"/>
      <c r="N513" s="30"/>
      <c r="O513" s="24"/>
    </row>
    <row r="514" spans="3:15" x14ac:dyDescent="0.25">
      <c r="C514" s="95">
        <v>42104</v>
      </c>
      <c r="D514" s="96">
        <v>18.001417994756199</v>
      </c>
      <c r="E514" s="30">
        <v>54214.11</v>
      </c>
      <c r="G514" s="41">
        <f t="shared" si="252"/>
        <v>6</v>
      </c>
      <c r="H514" s="95">
        <v>42272</v>
      </c>
      <c r="I514" s="97">
        <f t="shared" si="249"/>
        <v>11.454821555534499</v>
      </c>
      <c r="J514" s="30">
        <f t="shared" si="250"/>
        <v>44831.460486800002</v>
      </c>
      <c r="K514" s="30"/>
      <c r="L514" s="30"/>
      <c r="M514" s="97">
        <f t="shared" ref="M514:N514" si="269">AVERAGE(I510:I514)</f>
        <v>10.909169582787801</v>
      </c>
      <c r="N514" s="30">
        <f t="shared" si="269"/>
        <v>45663.668496620005</v>
      </c>
      <c r="O514" s="24"/>
    </row>
    <row r="515" spans="3:15" x14ac:dyDescent="0.25">
      <c r="C515" s="95">
        <v>42103</v>
      </c>
      <c r="D515" s="96">
        <v>18.768071305373599</v>
      </c>
      <c r="E515" s="30">
        <v>53802.66</v>
      </c>
      <c r="G515" s="41">
        <f t="shared" si="252"/>
        <v>7</v>
      </c>
      <c r="H515" s="95">
        <v>42273</v>
      </c>
      <c r="I515" s="97" t="str">
        <f t="shared" si="249"/>
        <v/>
      </c>
      <c r="J515" s="30" t="str">
        <f t="shared" si="250"/>
        <v/>
      </c>
      <c r="K515" s="30"/>
      <c r="L515" s="30"/>
      <c r="M515" s="30"/>
      <c r="N515" s="30"/>
      <c r="O515" s="24"/>
    </row>
    <row r="516" spans="3:15" x14ac:dyDescent="0.25">
      <c r="C516" s="95">
        <v>42102</v>
      </c>
      <c r="D516" s="96">
        <v>18.668505940358301</v>
      </c>
      <c r="E516" s="30">
        <v>53661.11</v>
      </c>
      <c r="G516" s="41">
        <f t="shared" si="252"/>
        <v>1</v>
      </c>
      <c r="H516" s="95">
        <v>42274</v>
      </c>
      <c r="I516" s="97" t="str">
        <f t="shared" si="249"/>
        <v/>
      </c>
      <c r="J516" s="30" t="str">
        <f t="shared" si="250"/>
        <v/>
      </c>
      <c r="K516" s="30"/>
      <c r="L516" s="30"/>
      <c r="M516" s="30"/>
      <c r="N516" s="30"/>
      <c r="O516" s="24"/>
    </row>
    <row r="517" spans="3:15" x14ac:dyDescent="0.25">
      <c r="C517" s="95">
        <v>42101</v>
      </c>
      <c r="D517" s="96">
        <v>19.435159250975701</v>
      </c>
      <c r="E517" s="30">
        <v>53729.16</v>
      </c>
      <c r="G517" s="41">
        <f t="shared" si="252"/>
        <v>2</v>
      </c>
      <c r="H517" s="95">
        <v>42275</v>
      </c>
      <c r="I517" s="97">
        <f t="shared" si="249"/>
        <v>12.2868440671696</v>
      </c>
      <c r="J517" s="30">
        <f t="shared" si="250"/>
        <v>43956.627979999997</v>
      </c>
      <c r="K517" s="97">
        <f t="shared" ref="K517:L517" si="270">AVERAGE(I511:I514,I517)</f>
        <v>11.174255824866881</v>
      </c>
      <c r="L517" s="30">
        <f t="shared" si="270"/>
        <v>45136.954504920002</v>
      </c>
      <c r="M517" s="30"/>
      <c r="N517" s="30"/>
      <c r="O517" s="24"/>
    </row>
    <row r="518" spans="3:15" x14ac:dyDescent="0.25">
      <c r="C518" s="95">
        <v>42100</v>
      </c>
      <c r="D518" s="96">
        <v>19.7139422730184</v>
      </c>
      <c r="E518" s="30">
        <v>53737.26</v>
      </c>
      <c r="G518" s="41">
        <f t="shared" si="252"/>
        <v>3</v>
      </c>
      <c r="H518" s="95">
        <v>42276</v>
      </c>
      <c r="I518" s="97">
        <f t="shared" ref="I518:I581" si="271">IFERROR(VLOOKUP(H518,$C$6:$E$923,2,FALSE),"")</f>
        <v>11.851483450616399</v>
      </c>
      <c r="J518" s="30">
        <f t="shared" ref="J518:J581" si="272">IFERROR(VLOOKUP(H518,$C$6:$E$923,3,FALSE),"")</f>
        <v>44131.824485500001</v>
      </c>
      <c r="K518" s="30"/>
      <c r="L518" s="30"/>
      <c r="M518" s="30"/>
      <c r="N518" s="30"/>
      <c r="O518" s="24"/>
    </row>
    <row r="519" spans="3:15" x14ac:dyDescent="0.25">
      <c r="C519" s="95">
        <v>42096</v>
      </c>
      <c r="D519" s="96">
        <v>18.4693752103279</v>
      </c>
      <c r="E519" s="30">
        <v>53123.02</v>
      </c>
      <c r="G519" s="41">
        <f t="shared" ref="G519:G582" si="273">WEEKDAY(H519)</f>
        <v>4</v>
      </c>
      <c r="H519" s="95">
        <v>42277</v>
      </c>
      <c r="I519" s="97">
        <f t="shared" si="271"/>
        <v>12.0449770579734</v>
      </c>
      <c r="J519" s="30">
        <f t="shared" si="272"/>
        <v>45059.344798300001</v>
      </c>
      <c r="K519" s="30"/>
      <c r="L519" s="30"/>
      <c r="M519" s="30"/>
      <c r="N519" s="30"/>
      <c r="O519" s="24"/>
    </row>
    <row r="520" spans="3:15" x14ac:dyDescent="0.25">
      <c r="C520" s="95">
        <v>42095</v>
      </c>
      <c r="D520" s="96">
        <v>18.4195925278202</v>
      </c>
      <c r="E520" s="30">
        <v>52321.760000000002</v>
      </c>
      <c r="G520" s="41">
        <f t="shared" si="273"/>
        <v>5</v>
      </c>
      <c r="H520" s="95">
        <v>42278</v>
      </c>
      <c r="I520" s="97">
        <f t="shared" si="271"/>
        <v>11.619291121788001</v>
      </c>
      <c r="J520" s="30">
        <f t="shared" si="272"/>
        <v>45313.271227099998</v>
      </c>
      <c r="K520" s="30"/>
      <c r="L520" s="30"/>
      <c r="M520" s="30"/>
      <c r="N520" s="30"/>
      <c r="O520" s="24"/>
    </row>
    <row r="521" spans="3:15" x14ac:dyDescent="0.25">
      <c r="C521" s="95">
        <v>42094</v>
      </c>
      <c r="D521" s="96">
        <v>18.4195925278202</v>
      </c>
      <c r="E521" s="30">
        <v>51150.16</v>
      </c>
      <c r="G521" s="41">
        <f t="shared" si="273"/>
        <v>6</v>
      </c>
      <c r="H521" s="95">
        <v>42279</v>
      </c>
      <c r="I521" s="97">
        <f t="shared" si="271"/>
        <v>11.5128696377416</v>
      </c>
      <c r="J521" s="30">
        <f t="shared" si="272"/>
        <v>47033.459593699998</v>
      </c>
      <c r="K521" s="30"/>
      <c r="L521" s="30"/>
      <c r="M521" s="97">
        <f t="shared" ref="M521:N521" si="274">AVERAGE(I517:I521)</f>
        <v>11.8630930670578</v>
      </c>
      <c r="N521" s="30">
        <f t="shared" si="274"/>
        <v>45098.905616919998</v>
      </c>
      <c r="O521" s="24"/>
    </row>
    <row r="522" spans="3:15" x14ac:dyDescent="0.25">
      <c r="C522" s="95">
        <v>42093</v>
      </c>
      <c r="D522" s="96">
        <v>17.493634633178502</v>
      </c>
      <c r="E522" s="30">
        <v>51243.45</v>
      </c>
      <c r="G522" s="41">
        <f t="shared" si="273"/>
        <v>7</v>
      </c>
      <c r="H522" s="95">
        <v>42280</v>
      </c>
      <c r="I522" s="97" t="str">
        <f t="shared" si="271"/>
        <v/>
      </c>
      <c r="J522" s="30" t="str">
        <f t="shared" si="272"/>
        <v/>
      </c>
      <c r="K522" s="30"/>
      <c r="L522" s="30"/>
      <c r="M522" s="30"/>
      <c r="N522" s="30"/>
      <c r="O522" s="24"/>
    </row>
    <row r="523" spans="3:15" x14ac:dyDescent="0.25">
      <c r="C523" s="95">
        <v>42090</v>
      </c>
      <c r="D523" s="96">
        <v>17.3044604396495</v>
      </c>
      <c r="E523" s="30">
        <v>50094.66</v>
      </c>
      <c r="G523" s="41">
        <f t="shared" si="273"/>
        <v>1</v>
      </c>
      <c r="H523" s="95">
        <v>42281</v>
      </c>
      <c r="I523" s="97" t="str">
        <f t="shared" si="271"/>
        <v/>
      </c>
      <c r="J523" s="30" t="str">
        <f t="shared" si="272"/>
        <v/>
      </c>
      <c r="K523" s="30"/>
      <c r="L523" s="30"/>
      <c r="M523" s="30"/>
      <c r="N523" s="30"/>
      <c r="O523" s="24"/>
    </row>
    <row r="524" spans="3:15" x14ac:dyDescent="0.25">
      <c r="C524" s="95">
        <v>42089</v>
      </c>
      <c r="D524" s="96">
        <v>18.220461797789699</v>
      </c>
      <c r="E524" s="30">
        <v>50579.85</v>
      </c>
      <c r="G524" s="41">
        <f t="shared" si="273"/>
        <v>2</v>
      </c>
      <c r="H524" s="95">
        <v>42282</v>
      </c>
      <c r="I524" s="97">
        <f t="shared" si="271"/>
        <v>11.4644962359024</v>
      </c>
      <c r="J524" s="30">
        <f t="shared" si="272"/>
        <v>47598.068980299999</v>
      </c>
      <c r="K524" s="97">
        <f t="shared" ref="K524:L524" si="275">AVERAGE(I518:I521,I524)</f>
        <v>11.698623500804361</v>
      </c>
      <c r="L524" s="30">
        <f t="shared" si="275"/>
        <v>45827.193816979998</v>
      </c>
      <c r="M524" s="30"/>
      <c r="N524" s="30"/>
      <c r="O524" s="24"/>
    </row>
    <row r="525" spans="3:15" x14ac:dyDescent="0.25">
      <c r="C525" s="95">
        <v>42088</v>
      </c>
      <c r="D525" s="96">
        <v>18.738201695869002</v>
      </c>
      <c r="E525" s="30">
        <v>51858.3</v>
      </c>
      <c r="G525" s="41">
        <f t="shared" si="273"/>
        <v>3</v>
      </c>
      <c r="H525" s="95">
        <v>42283</v>
      </c>
      <c r="I525" s="97">
        <f t="shared" si="271"/>
        <v>11.5612430395809</v>
      </c>
      <c r="J525" s="30">
        <f t="shared" si="272"/>
        <v>47735.1107959</v>
      </c>
      <c r="K525" s="30"/>
      <c r="L525" s="30"/>
      <c r="M525" s="30"/>
      <c r="N525" s="30"/>
      <c r="O525" s="24"/>
    </row>
    <row r="526" spans="3:15" x14ac:dyDescent="0.25">
      <c r="C526" s="95">
        <v>42087</v>
      </c>
      <c r="D526" s="96">
        <v>19.593919112888099</v>
      </c>
      <c r="E526" s="30">
        <v>51506.07</v>
      </c>
      <c r="G526" s="41">
        <f t="shared" si="273"/>
        <v>4</v>
      </c>
      <c r="H526" s="95">
        <v>42284</v>
      </c>
      <c r="I526" s="97">
        <f t="shared" si="271"/>
        <v>11.532218998477299</v>
      </c>
      <c r="J526" s="30">
        <f t="shared" si="272"/>
        <v>48914.3218022</v>
      </c>
      <c r="K526" s="30"/>
      <c r="L526" s="30"/>
      <c r="M526" s="30"/>
      <c r="N526" s="30"/>
      <c r="O526" s="24"/>
    </row>
    <row r="527" spans="3:15" x14ac:dyDescent="0.25">
      <c r="C527" s="95">
        <v>42086</v>
      </c>
      <c r="D527" s="96">
        <v>19.554134505552302</v>
      </c>
      <c r="E527" s="30">
        <v>51908.46</v>
      </c>
      <c r="G527" s="41">
        <f t="shared" si="273"/>
        <v>5</v>
      </c>
      <c r="H527" s="95">
        <v>42285</v>
      </c>
      <c r="I527" s="97">
        <f t="shared" si="271"/>
        <v>12.190097263491101</v>
      </c>
      <c r="J527" s="30">
        <f t="shared" si="272"/>
        <v>49106.557080699997</v>
      </c>
      <c r="K527" s="30"/>
      <c r="L527" s="30"/>
      <c r="M527" s="30"/>
      <c r="N527" s="30"/>
      <c r="O527" s="24"/>
    </row>
    <row r="528" spans="3:15" x14ac:dyDescent="0.25">
      <c r="C528" s="95">
        <v>42083</v>
      </c>
      <c r="D528" s="96">
        <v>18.4003808928137</v>
      </c>
      <c r="E528" s="30">
        <v>51966.58</v>
      </c>
      <c r="G528" s="41">
        <f t="shared" si="273"/>
        <v>6</v>
      </c>
      <c r="H528" s="95">
        <v>42286</v>
      </c>
      <c r="I528" s="97">
        <f t="shared" si="271"/>
        <v>11.706363245098601</v>
      </c>
      <c r="J528" s="30">
        <f t="shared" si="272"/>
        <v>49338.412633699998</v>
      </c>
      <c r="K528" s="30"/>
      <c r="L528" s="30"/>
      <c r="M528" s="97">
        <f t="shared" ref="M528:N528" si="276">AVERAGE(I524:I528)</f>
        <v>11.690883756510061</v>
      </c>
      <c r="N528" s="30">
        <f t="shared" si="276"/>
        <v>48538.49425856</v>
      </c>
      <c r="O528" s="24"/>
    </row>
    <row r="529" spans="3:15" x14ac:dyDescent="0.25">
      <c r="C529" s="95">
        <v>42082</v>
      </c>
      <c r="D529" s="96">
        <v>17.763827175440699</v>
      </c>
      <c r="E529" s="30">
        <v>50953.53</v>
      </c>
      <c r="G529" s="41">
        <f t="shared" si="273"/>
        <v>7</v>
      </c>
      <c r="H529" s="95">
        <v>42287</v>
      </c>
      <c r="I529" s="97" t="str">
        <f t="shared" si="271"/>
        <v/>
      </c>
      <c r="J529" s="30" t="str">
        <f t="shared" si="272"/>
        <v/>
      </c>
      <c r="K529" s="30"/>
      <c r="L529" s="30"/>
      <c r="M529" s="30"/>
      <c r="N529" s="30"/>
      <c r="O529" s="24"/>
    </row>
    <row r="530" spans="3:15" x14ac:dyDescent="0.25">
      <c r="C530" s="95">
        <v>42081</v>
      </c>
      <c r="D530" s="96">
        <v>18.201457856134599</v>
      </c>
      <c r="E530" s="30">
        <v>51526.19</v>
      </c>
      <c r="G530" s="41">
        <f t="shared" si="273"/>
        <v>1</v>
      </c>
      <c r="H530" s="95">
        <v>42288</v>
      </c>
      <c r="I530" s="97" t="str">
        <f t="shared" si="271"/>
        <v/>
      </c>
      <c r="J530" s="30" t="str">
        <f t="shared" si="272"/>
        <v/>
      </c>
      <c r="K530" s="30"/>
      <c r="L530" s="30"/>
      <c r="M530" s="30"/>
      <c r="N530" s="30"/>
      <c r="O530" s="24"/>
    </row>
    <row r="531" spans="3:15" x14ac:dyDescent="0.25">
      <c r="C531" s="95">
        <v>42080</v>
      </c>
      <c r="D531" s="96">
        <v>17.903073301115999</v>
      </c>
      <c r="E531" s="30">
        <v>50285.120000000003</v>
      </c>
      <c r="G531" s="41">
        <f t="shared" si="273"/>
        <v>2</v>
      </c>
      <c r="H531" s="95">
        <v>42289</v>
      </c>
      <c r="I531" s="97" t="str">
        <f t="shared" si="271"/>
        <v/>
      </c>
      <c r="J531" s="30" t="str">
        <f t="shared" si="272"/>
        <v/>
      </c>
      <c r="K531" s="97">
        <f t="shared" ref="K531:L531" si="277">AVERAGE(I525:I528,I531)</f>
        <v>11.747480636661976</v>
      </c>
      <c r="L531" s="30">
        <f t="shared" si="277"/>
        <v>48773.600578124999</v>
      </c>
      <c r="M531" s="30"/>
      <c r="N531" s="30"/>
      <c r="O531" s="24"/>
    </row>
    <row r="532" spans="3:15" x14ac:dyDescent="0.25">
      <c r="C532" s="95">
        <v>42079</v>
      </c>
      <c r="D532" s="96">
        <v>16.7095350810417</v>
      </c>
      <c r="E532" s="30">
        <v>48848.21</v>
      </c>
      <c r="G532" s="41">
        <f t="shared" si="273"/>
        <v>3</v>
      </c>
      <c r="H532" s="95">
        <v>42290</v>
      </c>
      <c r="I532" s="97">
        <f t="shared" si="271"/>
        <v>12.625457880044401</v>
      </c>
      <c r="J532" s="30">
        <f t="shared" si="272"/>
        <v>47362.637963900001</v>
      </c>
      <c r="K532" s="30"/>
      <c r="L532" s="30"/>
      <c r="M532" s="30"/>
      <c r="N532" s="30"/>
      <c r="O532" s="24"/>
    </row>
    <row r="533" spans="3:15" x14ac:dyDescent="0.25">
      <c r="C533" s="95">
        <v>42076</v>
      </c>
      <c r="D533" s="96">
        <v>17.057650395229999</v>
      </c>
      <c r="E533" s="30">
        <v>48595.81</v>
      </c>
      <c r="G533" s="41">
        <f t="shared" si="273"/>
        <v>4</v>
      </c>
      <c r="H533" s="95">
        <v>42291</v>
      </c>
      <c r="I533" s="97">
        <f t="shared" si="271"/>
        <v>13.002770414390501</v>
      </c>
      <c r="J533" s="30">
        <f t="shared" si="272"/>
        <v>46710.437778500003</v>
      </c>
      <c r="K533" s="30"/>
      <c r="L533" s="30"/>
      <c r="M533" s="30"/>
      <c r="N533" s="30"/>
      <c r="O533" s="24"/>
    </row>
    <row r="534" spans="3:15" x14ac:dyDescent="0.25">
      <c r="C534" s="95">
        <v>42075</v>
      </c>
      <c r="D534" s="96">
        <v>17.2167888245733</v>
      </c>
      <c r="E534" s="30">
        <v>48880.4</v>
      </c>
      <c r="G534" s="41">
        <f t="shared" si="273"/>
        <v>5</v>
      </c>
      <c r="H534" s="95">
        <v>42292</v>
      </c>
      <c r="I534" s="97">
        <f t="shared" si="271"/>
        <v>12.7222046837229</v>
      </c>
      <c r="J534" s="30">
        <f t="shared" si="272"/>
        <v>47161.15</v>
      </c>
      <c r="K534" s="30"/>
      <c r="L534" s="30"/>
      <c r="M534" s="30"/>
      <c r="N534" s="30"/>
      <c r="O534" s="24"/>
    </row>
    <row r="535" spans="3:15" x14ac:dyDescent="0.25">
      <c r="C535" s="95">
        <v>42074</v>
      </c>
      <c r="D535" s="96">
        <v>16.560342803532301</v>
      </c>
      <c r="E535" s="30">
        <v>48905.58</v>
      </c>
      <c r="G535" s="41">
        <f t="shared" si="273"/>
        <v>6</v>
      </c>
      <c r="H535" s="95">
        <v>42293</v>
      </c>
      <c r="I535" s="97">
        <f t="shared" si="271"/>
        <v>13.157565300276101</v>
      </c>
      <c r="J535" s="30">
        <f t="shared" si="272"/>
        <v>47236.103827799998</v>
      </c>
      <c r="K535" s="30"/>
      <c r="L535" s="30"/>
      <c r="M535" s="97">
        <f t="shared" ref="M535:N535" si="278">AVERAGE(I531:I535)</f>
        <v>12.876999569608476</v>
      </c>
      <c r="N535" s="30">
        <f t="shared" si="278"/>
        <v>47117.582392550001</v>
      </c>
      <c r="O535" s="24"/>
    </row>
    <row r="536" spans="3:15" x14ac:dyDescent="0.25">
      <c r="C536" s="95">
        <v>42073</v>
      </c>
      <c r="D536" s="96">
        <v>16.411150526023</v>
      </c>
      <c r="E536" s="30">
        <v>48293.4</v>
      </c>
      <c r="G536" s="41">
        <f t="shared" si="273"/>
        <v>7</v>
      </c>
      <c r="H536" s="95">
        <v>42294</v>
      </c>
      <c r="I536" s="97" t="str">
        <f t="shared" si="271"/>
        <v/>
      </c>
      <c r="J536" s="30" t="str">
        <f t="shared" si="272"/>
        <v/>
      </c>
      <c r="K536" s="30"/>
      <c r="L536" s="30"/>
      <c r="M536" s="30"/>
      <c r="N536" s="30"/>
      <c r="O536" s="24"/>
    </row>
    <row r="537" spans="3:15" x14ac:dyDescent="0.25">
      <c r="C537" s="95">
        <v>42072</v>
      </c>
      <c r="D537" s="96">
        <v>16.6995889292077</v>
      </c>
      <c r="E537" s="30">
        <v>49181.01</v>
      </c>
      <c r="G537" s="41">
        <f t="shared" si="273"/>
        <v>1</v>
      </c>
      <c r="H537" s="95">
        <v>42295</v>
      </c>
      <c r="I537" s="97" t="str">
        <f t="shared" si="271"/>
        <v/>
      </c>
      <c r="J537" s="30" t="str">
        <f t="shared" si="272"/>
        <v/>
      </c>
      <c r="K537" s="30"/>
      <c r="L537" s="30"/>
      <c r="M537" s="30"/>
      <c r="N537" s="30"/>
      <c r="O537" s="24"/>
    </row>
    <row r="538" spans="3:15" x14ac:dyDescent="0.25">
      <c r="C538" s="95">
        <v>42069</v>
      </c>
      <c r="D538" s="96">
        <v>16.908458117720699</v>
      </c>
      <c r="E538" s="30">
        <v>49981.19</v>
      </c>
      <c r="G538" s="41">
        <f t="shared" si="273"/>
        <v>2</v>
      </c>
      <c r="H538" s="95">
        <v>42296</v>
      </c>
      <c r="I538" s="97">
        <f t="shared" si="271"/>
        <v>13.0221197751262</v>
      </c>
      <c r="J538" s="30">
        <f t="shared" si="272"/>
        <v>47447.312257199999</v>
      </c>
      <c r="K538" s="97">
        <f t="shared" ref="K538:L538" si="279">AVERAGE(I532:I535,I538)</f>
        <v>12.906023610712021</v>
      </c>
      <c r="L538" s="30">
        <f t="shared" si="279"/>
        <v>47183.528365480001</v>
      </c>
      <c r="M538" s="30"/>
      <c r="N538" s="30"/>
      <c r="O538" s="24"/>
    </row>
    <row r="539" spans="3:15" x14ac:dyDescent="0.25">
      <c r="C539" s="95">
        <v>42068</v>
      </c>
      <c r="D539" s="96">
        <v>17.346088798414701</v>
      </c>
      <c r="E539" s="30">
        <v>50365.2</v>
      </c>
      <c r="G539" s="41">
        <f t="shared" si="273"/>
        <v>3</v>
      </c>
      <c r="H539" s="95">
        <v>42297</v>
      </c>
      <c r="I539" s="97">
        <f t="shared" si="271"/>
        <v>12.9640716929191</v>
      </c>
      <c r="J539" s="30">
        <f t="shared" si="272"/>
        <v>47076.552322700001</v>
      </c>
      <c r="K539" s="30"/>
      <c r="L539" s="30"/>
      <c r="M539" s="30"/>
      <c r="N539" s="30"/>
      <c r="O539" s="24"/>
    </row>
    <row r="540" spans="3:15" x14ac:dyDescent="0.25">
      <c r="C540" s="95">
        <v>42067</v>
      </c>
      <c r="D540" s="96">
        <v>18.151727096964901</v>
      </c>
      <c r="E540" s="30">
        <v>50468.05</v>
      </c>
      <c r="G540" s="41">
        <f t="shared" si="273"/>
        <v>4</v>
      </c>
      <c r="H540" s="95">
        <v>42298</v>
      </c>
      <c r="I540" s="97">
        <f t="shared" si="271"/>
        <v>11.657989843259401</v>
      </c>
      <c r="J540" s="30">
        <f t="shared" si="272"/>
        <v>47025.866164400002</v>
      </c>
      <c r="K540" s="30"/>
      <c r="L540" s="30"/>
      <c r="M540" s="30"/>
      <c r="N540" s="30"/>
      <c r="O540" s="24"/>
    </row>
    <row r="541" spans="3:15" x14ac:dyDescent="0.25">
      <c r="C541" s="95">
        <v>42066</v>
      </c>
      <c r="D541" s="96">
        <v>20.280203589430901</v>
      </c>
      <c r="E541" s="30">
        <v>51304.1</v>
      </c>
      <c r="G541" s="41">
        <f t="shared" si="273"/>
        <v>5</v>
      </c>
      <c r="H541" s="95">
        <v>42299</v>
      </c>
      <c r="I541" s="97">
        <f t="shared" si="271"/>
        <v>11.9966036561341</v>
      </c>
      <c r="J541" s="30">
        <f t="shared" si="272"/>
        <v>47772.140729300001</v>
      </c>
      <c r="K541" s="30"/>
      <c r="L541" s="30"/>
      <c r="M541" s="30"/>
      <c r="N541" s="30"/>
      <c r="O541" s="24"/>
    </row>
    <row r="542" spans="3:15" x14ac:dyDescent="0.25">
      <c r="C542" s="95">
        <v>42065</v>
      </c>
      <c r="D542" s="96">
        <v>20.041495945415999</v>
      </c>
      <c r="E542" s="30">
        <v>51020.81</v>
      </c>
      <c r="G542" s="41">
        <f t="shared" si="273"/>
        <v>6</v>
      </c>
      <c r="H542" s="95">
        <v>42300</v>
      </c>
      <c r="I542" s="97">
        <f t="shared" si="271"/>
        <v>11.9095315328235</v>
      </c>
      <c r="J542" s="30">
        <f t="shared" si="272"/>
        <v>47596.588343199997</v>
      </c>
      <c r="K542" s="30"/>
      <c r="L542" s="30"/>
      <c r="M542" s="97">
        <f t="shared" ref="M542:N542" si="280">AVERAGE(I538:I542)</f>
        <v>12.310063300052459</v>
      </c>
      <c r="N542" s="30">
        <f t="shared" si="280"/>
        <v>47383.691963360005</v>
      </c>
      <c r="O542" s="24"/>
    </row>
    <row r="543" spans="3:15" x14ac:dyDescent="0.25">
      <c r="C543" s="95">
        <v>42062</v>
      </c>
      <c r="D543" s="96">
        <v>20.011657489914199</v>
      </c>
      <c r="E543" s="30">
        <v>51583.09</v>
      </c>
      <c r="G543" s="41">
        <f t="shared" si="273"/>
        <v>7</v>
      </c>
      <c r="H543" s="95">
        <v>42301</v>
      </c>
      <c r="I543" s="97" t="str">
        <f t="shared" si="271"/>
        <v/>
      </c>
      <c r="J543" s="30" t="str">
        <f t="shared" si="272"/>
        <v/>
      </c>
      <c r="K543" s="30"/>
      <c r="L543" s="30"/>
      <c r="M543" s="30"/>
      <c r="N543" s="30"/>
      <c r="O543" s="24"/>
    </row>
    <row r="544" spans="3:15" x14ac:dyDescent="0.25">
      <c r="C544" s="95">
        <v>42061</v>
      </c>
      <c r="D544" s="96">
        <v>19.2060191913639</v>
      </c>
      <c r="E544" s="30">
        <v>51760.54</v>
      </c>
      <c r="G544" s="41">
        <f t="shared" si="273"/>
        <v>1</v>
      </c>
      <c r="H544" s="95">
        <v>42302</v>
      </c>
      <c r="I544" s="97" t="str">
        <f t="shared" si="271"/>
        <v/>
      </c>
      <c r="J544" s="30" t="str">
        <f t="shared" si="272"/>
        <v/>
      </c>
      <c r="K544" s="30"/>
      <c r="L544" s="30"/>
      <c r="M544" s="30"/>
      <c r="N544" s="30"/>
      <c r="O544" s="24"/>
    </row>
    <row r="545" spans="3:15" x14ac:dyDescent="0.25">
      <c r="C545" s="95">
        <v>42060</v>
      </c>
      <c r="D545" s="96">
        <v>17.942857908451899</v>
      </c>
      <c r="E545" s="30">
        <v>51811.02</v>
      </c>
      <c r="G545" s="41">
        <f t="shared" si="273"/>
        <v>2</v>
      </c>
      <c r="H545" s="95">
        <v>42303</v>
      </c>
      <c r="I545" s="97">
        <f t="shared" si="271"/>
        <v>12.103025140180501</v>
      </c>
      <c r="J545" s="30">
        <f t="shared" si="272"/>
        <v>47209.322550299999</v>
      </c>
      <c r="K545" s="97">
        <f t="shared" ref="K545:L545" si="281">AVERAGE(I539:I542,I545)</f>
        <v>12.126244373063319</v>
      </c>
      <c r="L545" s="30">
        <f t="shared" si="281"/>
        <v>47336.094021979996</v>
      </c>
      <c r="M545" s="30"/>
      <c r="N545" s="30"/>
      <c r="O545" s="24"/>
    </row>
    <row r="546" spans="3:15" x14ac:dyDescent="0.25">
      <c r="C546" s="95">
        <v>42059</v>
      </c>
      <c r="D546" s="96">
        <v>18.0622117304593</v>
      </c>
      <c r="E546" s="30">
        <v>51874.17</v>
      </c>
      <c r="G546" s="41">
        <f t="shared" si="273"/>
        <v>3</v>
      </c>
      <c r="H546" s="95">
        <v>42304</v>
      </c>
      <c r="I546" s="97">
        <f t="shared" si="271"/>
        <v>11.7934353684093</v>
      </c>
      <c r="J546" s="30">
        <f t="shared" si="272"/>
        <v>47042.947361099999</v>
      </c>
      <c r="K546" s="30"/>
      <c r="L546" s="30"/>
      <c r="M546" s="30"/>
      <c r="N546" s="30"/>
      <c r="O546" s="24"/>
    </row>
    <row r="547" spans="3:15" x14ac:dyDescent="0.25">
      <c r="C547" s="95">
        <v>42058</v>
      </c>
      <c r="D547" s="96">
        <v>16.908458117720699</v>
      </c>
      <c r="E547" s="30">
        <v>51280.639999999999</v>
      </c>
      <c r="G547" s="41">
        <f t="shared" si="273"/>
        <v>4</v>
      </c>
      <c r="H547" s="95">
        <v>42305</v>
      </c>
      <c r="I547" s="97">
        <f t="shared" si="271"/>
        <v>12.0933504598126</v>
      </c>
      <c r="J547" s="30">
        <f t="shared" si="272"/>
        <v>46740.848114599998</v>
      </c>
      <c r="K547" s="30"/>
      <c r="L547" s="30"/>
      <c r="M547" s="30"/>
      <c r="N547" s="30"/>
      <c r="O547" s="24"/>
    </row>
    <row r="548" spans="3:15" x14ac:dyDescent="0.25">
      <c r="C548" s="95">
        <v>42055</v>
      </c>
      <c r="D548" s="96">
        <v>17.137219609901599</v>
      </c>
      <c r="E548" s="30">
        <v>51237.7</v>
      </c>
      <c r="G548" s="41">
        <f t="shared" si="273"/>
        <v>5</v>
      </c>
      <c r="H548" s="95">
        <v>42306</v>
      </c>
      <c r="I548" s="97">
        <f t="shared" si="271"/>
        <v>12.0933504598126</v>
      </c>
      <c r="J548" s="30">
        <f t="shared" si="272"/>
        <v>45628.353236499999</v>
      </c>
      <c r="K548" s="30"/>
      <c r="L548" s="30"/>
      <c r="M548" s="30"/>
      <c r="N548" s="30"/>
      <c r="O548" s="24"/>
    </row>
    <row r="549" spans="3:15" x14ac:dyDescent="0.25">
      <c r="C549" s="95">
        <v>42054</v>
      </c>
      <c r="D549" s="96">
        <v>18.002534819455601</v>
      </c>
      <c r="E549" s="30">
        <v>51294.03</v>
      </c>
      <c r="G549" s="41">
        <f t="shared" si="273"/>
        <v>6</v>
      </c>
      <c r="H549" s="95">
        <v>42307</v>
      </c>
      <c r="I549" s="97">
        <f t="shared" si="271"/>
        <v>12.5770844782051</v>
      </c>
      <c r="J549" s="30">
        <f t="shared" si="272"/>
        <v>45868.8176035</v>
      </c>
      <c r="K549" s="30"/>
      <c r="L549" s="30"/>
      <c r="M549" s="97">
        <f t="shared" ref="M549:N549" si="282">AVERAGE(I545:I549)</f>
        <v>12.132049181284021</v>
      </c>
      <c r="N549" s="30">
        <f t="shared" si="282"/>
        <v>46498.057773199995</v>
      </c>
      <c r="O549" s="24"/>
    </row>
    <row r="550" spans="3:15" x14ac:dyDescent="0.25">
      <c r="C550" s="95">
        <v>42053</v>
      </c>
      <c r="D550" s="96">
        <v>16.868673510384902</v>
      </c>
      <c r="E550" s="30">
        <v>51280.36</v>
      </c>
      <c r="G550" s="41">
        <f t="shared" si="273"/>
        <v>7</v>
      </c>
      <c r="H550" s="95">
        <v>42308</v>
      </c>
      <c r="I550" s="97" t="str">
        <f t="shared" si="271"/>
        <v/>
      </c>
      <c r="J550" s="30" t="str">
        <f t="shared" si="272"/>
        <v/>
      </c>
      <c r="K550" s="30"/>
      <c r="L550" s="30"/>
      <c r="M550" s="30"/>
      <c r="N550" s="30"/>
      <c r="O550" s="24"/>
    </row>
    <row r="551" spans="3:15" x14ac:dyDescent="0.25">
      <c r="C551" s="95">
        <v>42048</v>
      </c>
      <c r="D551" s="96">
        <v>16.142604426506299</v>
      </c>
      <c r="E551" s="30">
        <v>50635.92</v>
      </c>
      <c r="G551" s="41">
        <f t="shared" si="273"/>
        <v>1</v>
      </c>
      <c r="H551" s="95">
        <v>42309</v>
      </c>
      <c r="I551" s="97" t="str">
        <f t="shared" si="271"/>
        <v/>
      </c>
      <c r="J551" s="30" t="str">
        <f t="shared" si="272"/>
        <v/>
      </c>
      <c r="K551" s="30"/>
      <c r="L551" s="30"/>
      <c r="M551" s="30"/>
      <c r="N551" s="30"/>
      <c r="O551" s="24"/>
    </row>
    <row r="552" spans="3:15" x14ac:dyDescent="0.25">
      <c r="C552" s="95">
        <v>42047</v>
      </c>
      <c r="D552" s="96">
        <v>14.799873928922599</v>
      </c>
      <c r="E552" s="30">
        <v>49532.72</v>
      </c>
      <c r="G552" s="41">
        <f t="shared" si="273"/>
        <v>2</v>
      </c>
      <c r="H552" s="95">
        <v>42310</v>
      </c>
      <c r="I552" s="97" t="str">
        <f t="shared" si="271"/>
        <v/>
      </c>
      <c r="J552" s="30" t="str">
        <f t="shared" si="272"/>
        <v/>
      </c>
      <c r="K552" s="97">
        <f t="shared" ref="K552:L552" si="283">AVERAGE(I546:I549,I552)</f>
        <v>12.139305191559901</v>
      </c>
      <c r="L552" s="30">
        <f t="shared" si="283"/>
        <v>46320.241578925001</v>
      </c>
      <c r="M552" s="30"/>
      <c r="N552" s="30"/>
      <c r="O552" s="24"/>
    </row>
    <row r="553" spans="3:15" x14ac:dyDescent="0.25">
      <c r="C553" s="95">
        <v>42046</v>
      </c>
      <c r="D553" s="96">
        <v>14.2229971225533</v>
      </c>
      <c r="E553" s="30">
        <v>48239.67</v>
      </c>
      <c r="G553" s="41">
        <f t="shared" si="273"/>
        <v>3</v>
      </c>
      <c r="H553" s="95">
        <v>42311</v>
      </c>
      <c r="I553" s="97">
        <f t="shared" si="271"/>
        <v>13.438131030943801</v>
      </c>
      <c r="J553" s="30">
        <f t="shared" si="272"/>
        <v>48053.668442599999</v>
      </c>
      <c r="K553" s="30"/>
      <c r="L553" s="30"/>
      <c r="M553" s="30"/>
      <c r="N553" s="30"/>
      <c r="O553" s="24"/>
    </row>
    <row r="554" spans="3:15" x14ac:dyDescent="0.25">
      <c r="C554" s="95">
        <v>42045</v>
      </c>
      <c r="D554" s="96">
        <v>15.1778276986128</v>
      </c>
      <c r="E554" s="30">
        <v>48510.28</v>
      </c>
      <c r="G554" s="41">
        <f t="shared" si="273"/>
        <v>4</v>
      </c>
      <c r="H554" s="95">
        <v>42312</v>
      </c>
      <c r="I554" s="97">
        <f t="shared" si="271"/>
        <v>13.7864195241864</v>
      </c>
      <c r="J554" s="30">
        <f t="shared" si="272"/>
        <v>47710.098797400002</v>
      </c>
      <c r="K554" s="30"/>
      <c r="L554" s="30"/>
      <c r="M554" s="30"/>
      <c r="N554" s="30"/>
      <c r="O554" s="24"/>
    </row>
    <row r="555" spans="3:15" x14ac:dyDescent="0.25">
      <c r="C555" s="95">
        <v>42044</v>
      </c>
      <c r="D555" s="96">
        <v>15.704973745812399</v>
      </c>
      <c r="E555" s="30">
        <v>49382.58</v>
      </c>
      <c r="G555" s="41">
        <f t="shared" si="273"/>
        <v>5</v>
      </c>
      <c r="H555" s="95">
        <v>42313</v>
      </c>
      <c r="I555" s="97">
        <f t="shared" si="271"/>
        <v>14.2701535425789</v>
      </c>
      <c r="J555" s="30">
        <f t="shared" si="272"/>
        <v>48046.757584600004</v>
      </c>
      <c r="K555" s="30"/>
      <c r="L555" s="30"/>
      <c r="M555" s="30"/>
      <c r="N555" s="30"/>
      <c r="O555" s="24"/>
    </row>
    <row r="556" spans="3:15" x14ac:dyDescent="0.25">
      <c r="C556" s="95">
        <v>42041</v>
      </c>
      <c r="D556" s="96">
        <v>15.9138429343254</v>
      </c>
      <c r="E556" s="30">
        <v>48792.27</v>
      </c>
      <c r="G556" s="41">
        <f t="shared" si="273"/>
        <v>6</v>
      </c>
      <c r="H556" s="95">
        <v>42314</v>
      </c>
      <c r="I556" s="97">
        <f t="shared" si="271"/>
        <v>13.447805711311601</v>
      </c>
      <c r="J556" s="30">
        <f t="shared" si="272"/>
        <v>46918.515478000001</v>
      </c>
      <c r="K556" s="30"/>
      <c r="L556" s="30"/>
      <c r="M556" s="97">
        <f t="shared" ref="M556:N556" si="284">AVERAGE(I552:I556)</f>
        <v>13.735627452255176</v>
      </c>
      <c r="N556" s="30">
        <f t="shared" si="284"/>
        <v>47682.260075650003</v>
      </c>
      <c r="O556" s="24"/>
    </row>
    <row r="557" spans="3:15" x14ac:dyDescent="0.25">
      <c r="C557" s="95">
        <v>42040</v>
      </c>
      <c r="D557" s="96">
        <v>16.102819819170499</v>
      </c>
      <c r="E557" s="30">
        <v>49233.85</v>
      </c>
      <c r="G557" s="41">
        <f t="shared" si="273"/>
        <v>7</v>
      </c>
      <c r="H557" s="95">
        <v>42315</v>
      </c>
      <c r="I557" s="97" t="str">
        <f t="shared" si="271"/>
        <v/>
      </c>
      <c r="J557" s="30" t="str">
        <f t="shared" si="272"/>
        <v/>
      </c>
      <c r="K557" s="30"/>
      <c r="L557" s="30"/>
      <c r="M557" s="30"/>
      <c r="N557" s="30"/>
      <c r="O557" s="24"/>
    </row>
    <row r="558" spans="3:15" x14ac:dyDescent="0.25">
      <c r="C558" s="95">
        <v>42039</v>
      </c>
      <c r="D558" s="96">
        <v>16.510612044362599</v>
      </c>
      <c r="E558" s="30">
        <v>49301.05</v>
      </c>
      <c r="G558" s="41">
        <f t="shared" si="273"/>
        <v>1</v>
      </c>
      <c r="H558" s="95">
        <v>42316</v>
      </c>
      <c r="I558" s="97" t="str">
        <f t="shared" si="271"/>
        <v/>
      </c>
      <c r="J558" s="30" t="str">
        <f t="shared" si="272"/>
        <v/>
      </c>
      <c r="K558" s="30"/>
      <c r="L558" s="30"/>
      <c r="M558" s="30"/>
      <c r="N558" s="30"/>
      <c r="O558" s="24"/>
    </row>
    <row r="559" spans="3:15" x14ac:dyDescent="0.25">
      <c r="C559" s="95">
        <v>42038</v>
      </c>
      <c r="D559" s="96">
        <v>15.993412148997001</v>
      </c>
      <c r="E559" s="30">
        <v>48963.66</v>
      </c>
      <c r="G559" s="41">
        <f t="shared" si="273"/>
        <v>2</v>
      </c>
      <c r="H559" s="95">
        <v>42317</v>
      </c>
      <c r="I559" s="97">
        <f t="shared" si="271"/>
        <v>13.6122752775651</v>
      </c>
      <c r="J559" s="30">
        <f t="shared" si="272"/>
        <v>46194.920165900003</v>
      </c>
      <c r="K559" s="97">
        <f t="shared" ref="K559:L559" si="285">AVERAGE(I553:I556,I559)</f>
        <v>13.710957017317162</v>
      </c>
      <c r="L559" s="30">
        <f t="shared" si="285"/>
        <v>47384.792093700002</v>
      </c>
      <c r="M559" s="30"/>
      <c r="N559" s="30"/>
      <c r="O559" s="24"/>
    </row>
    <row r="560" spans="3:15" x14ac:dyDescent="0.25">
      <c r="C560" s="95">
        <v>42037</v>
      </c>
      <c r="D560" s="96">
        <v>16.838835054882999</v>
      </c>
      <c r="E560" s="30">
        <v>47650.73</v>
      </c>
      <c r="G560" s="41">
        <f t="shared" si="273"/>
        <v>3</v>
      </c>
      <c r="H560" s="95">
        <v>42318</v>
      </c>
      <c r="I560" s="97">
        <f t="shared" si="271"/>
        <v>14.028286533382699</v>
      </c>
      <c r="J560" s="30">
        <f t="shared" si="272"/>
        <v>46206.567626600001</v>
      </c>
      <c r="K560" s="30"/>
      <c r="L560" s="30"/>
      <c r="M560" s="30"/>
      <c r="N560" s="30"/>
      <c r="O560" s="24"/>
    </row>
    <row r="561" spans="3:15" x14ac:dyDescent="0.25">
      <c r="C561" s="95">
        <v>42034</v>
      </c>
      <c r="D561" s="96">
        <v>16.908458117720699</v>
      </c>
      <c r="E561" s="30">
        <v>46907.68</v>
      </c>
      <c r="G561" s="41">
        <f t="shared" si="273"/>
        <v>4</v>
      </c>
      <c r="H561" s="95">
        <v>42319</v>
      </c>
      <c r="I561" s="97">
        <f t="shared" si="271"/>
        <v>14.1443826977969</v>
      </c>
      <c r="J561" s="30">
        <f t="shared" si="272"/>
        <v>47065.010931899997</v>
      </c>
      <c r="K561" s="30"/>
      <c r="L561" s="30"/>
      <c r="M561" s="30"/>
      <c r="N561" s="30"/>
      <c r="O561" s="24"/>
    </row>
    <row r="562" spans="3:15" x14ac:dyDescent="0.25">
      <c r="C562" s="95">
        <v>42033</v>
      </c>
      <c r="D562" s="96">
        <v>17.0377580915621</v>
      </c>
      <c r="E562" s="30">
        <v>47762.239999999998</v>
      </c>
      <c r="G562" s="41">
        <f t="shared" si="273"/>
        <v>5</v>
      </c>
      <c r="H562" s="95">
        <v>42320</v>
      </c>
      <c r="I562" s="97">
        <f t="shared" si="271"/>
        <v>14.6781451830498</v>
      </c>
      <c r="J562" s="30">
        <f t="shared" si="272"/>
        <v>46883.576544099997</v>
      </c>
      <c r="K562" s="30"/>
      <c r="L562" s="30"/>
      <c r="M562" s="30"/>
      <c r="N562" s="30"/>
      <c r="O562" s="24"/>
    </row>
    <row r="563" spans="3:15" x14ac:dyDescent="0.25">
      <c r="C563" s="95">
        <v>42032</v>
      </c>
      <c r="D563" s="96">
        <v>16.659804321871899</v>
      </c>
      <c r="E563" s="30">
        <v>47694.54</v>
      </c>
      <c r="G563" s="41">
        <f t="shared" si="273"/>
        <v>6</v>
      </c>
      <c r="H563" s="95">
        <v>42321</v>
      </c>
      <c r="I563" s="97">
        <f t="shared" si="271"/>
        <v>14.2421606726622</v>
      </c>
      <c r="J563" s="30">
        <f t="shared" si="272"/>
        <v>46517.038742099998</v>
      </c>
      <c r="K563" s="30"/>
      <c r="L563" s="30"/>
      <c r="M563" s="97">
        <f t="shared" ref="M563:N563" si="286">AVERAGE(I559:I563)</f>
        <v>14.141050072891341</v>
      </c>
      <c r="N563" s="30">
        <f t="shared" si="286"/>
        <v>46573.422802120003</v>
      </c>
      <c r="O563" s="24"/>
    </row>
    <row r="564" spans="3:15" x14ac:dyDescent="0.25">
      <c r="C564" s="95">
        <v>42031</v>
      </c>
      <c r="D564" s="96">
        <v>17.306304191078802</v>
      </c>
      <c r="E564" s="30">
        <v>48591.23</v>
      </c>
      <c r="G564" s="41">
        <f t="shared" si="273"/>
        <v>7</v>
      </c>
      <c r="H564" s="95">
        <v>42322</v>
      </c>
      <c r="I564" s="97" t="str">
        <f t="shared" si="271"/>
        <v/>
      </c>
      <c r="J564" s="30" t="str">
        <f t="shared" si="272"/>
        <v/>
      </c>
      <c r="K564" s="30"/>
      <c r="L564" s="30"/>
      <c r="M564" s="30"/>
      <c r="N564" s="30"/>
      <c r="O564" s="24"/>
    </row>
    <row r="565" spans="3:15" x14ac:dyDescent="0.25">
      <c r="C565" s="95">
        <v>42030</v>
      </c>
      <c r="D565" s="96">
        <v>16.351473615019302</v>
      </c>
      <c r="E565" s="30">
        <v>48576.55</v>
      </c>
      <c r="G565" s="41">
        <f t="shared" si="273"/>
        <v>1</v>
      </c>
      <c r="H565" s="95">
        <v>42323</v>
      </c>
      <c r="I565" s="97" t="str">
        <f t="shared" si="271"/>
        <v/>
      </c>
      <c r="J565" s="30" t="str">
        <f t="shared" si="272"/>
        <v/>
      </c>
      <c r="K565" s="30"/>
      <c r="L565" s="30"/>
      <c r="M565" s="30"/>
      <c r="N565" s="30"/>
      <c r="O565" s="24"/>
    </row>
    <row r="566" spans="3:15" x14ac:dyDescent="0.25">
      <c r="C566" s="95">
        <v>42027</v>
      </c>
      <c r="D566" s="96">
        <v>19.007096154684898</v>
      </c>
      <c r="E566" s="30">
        <v>48775.3</v>
      </c>
      <c r="G566" s="41">
        <f t="shared" si="273"/>
        <v>2</v>
      </c>
      <c r="H566" s="95">
        <v>42324</v>
      </c>
      <c r="I566" s="97">
        <f t="shared" si="271"/>
        <v>15.046309880710499</v>
      </c>
      <c r="J566" s="30">
        <f t="shared" si="272"/>
        <v>46846.8738247</v>
      </c>
      <c r="K566" s="97">
        <f t="shared" ref="K566:L566" si="287">AVERAGE(I560:I563,I566)</f>
        <v>14.427856993520418</v>
      </c>
      <c r="L566" s="30">
        <f t="shared" si="287"/>
        <v>46703.813533880006</v>
      </c>
      <c r="M566" s="30"/>
      <c r="N566" s="30"/>
      <c r="O566" s="24"/>
    </row>
    <row r="567" spans="3:15" x14ac:dyDescent="0.25">
      <c r="C567" s="95">
        <v>42026</v>
      </c>
      <c r="D567" s="96">
        <v>22.349003170893202</v>
      </c>
      <c r="E567" s="30">
        <v>49442.62</v>
      </c>
      <c r="G567" s="41">
        <f t="shared" si="273"/>
        <v>3</v>
      </c>
      <c r="H567" s="95">
        <v>42325</v>
      </c>
      <c r="I567" s="97">
        <f t="shared" si="271"/>
        <v>15.0850640594116</v>
      </c>
      <c r="J567" s="30">
        <f t="shared" si="272"/>
        <v>47247.802093799997</v>
      </c>
      <c r="K567" s="30"/>
      <c r="L567" s="30"/>
      <c r="M567" s="30"/>
      <c r="N567" s="30"/>
      <c r="O567" s="24"/>
    </row>
    <row r="568" spans="3:15" x14ac:dyDescent="0.25">
      <c r="C568" s="95">
        <v>42025</v>
      </c>
      <c r="D568" s="96">
        <v>22.289326259889499</v>
      </c>
      <c r="E568" s="30">
        <v>49224.08</v>
      </c>
      <c r="G568" s="41">
        <f t="shared" si="273"/>
        <v>4</v>
      </c>
      <c r="H568" s="95">
        <v>42326</v>
      </c>
      <c r="I568" s="97">
        <f t="shared" si="271"/>
        <v>15.065686970061099</v>
      </c>
      <c r="J568" s="30">
        <f t="shared" si="272"/>
        <v>47435.577199899999</v>
      </c>
      <c r="K568" s="30"/>
      <c r="L568" s="30"/>
      <c r="M568" s="30"/>
      <c r="N568" s="30"/>
      <c r="O568" s="24"/>
    </row>
    <row r="569" spans="3:15" x14ac:dyDescent="0.25">
      <c r="C569" s="95">
        <v>42024</v>
      </c>
      <c r="D569" s="96">
        <v>23.592272150137401</v>
      </c>
      <c r="E569" s="30">
        <v>47876.66</v>
      </c>
      <c r="G569" s="41">
        <f t="shared" si="273"/>
        <v>5</v>
      </c>
      <c r="H569" s="95">
        <v>42327</v>
      </c>
      <c r="I569" s="97">
        <f t="shared" si="271"/>
        <v>15.8645244334911</v>
      </c>
      <c r="J569" s="30">
        <f t="shared" si="272"/>
        <v>48138.885001900002</v>
      </c>
      <c r="K569" s="30"/>
      <c r="L569" s="30"/>
      <c r="M569" s="30"/>
      <c r="N569" s="30"/>
      <c r="O569" s="24"/>
    </row>
    <row r="570" spans="3:15" x14ac:dyDescent="0.25">
      <c r="C570" s="95">
        <v>42023</v>
      </c>
      <c r="D570" s="96">
        <v>22.945772280930399</v>
      </c>
      <c r="E570" s="30">
        <v>47758.01</v>
      </c>
      <c r="G570" s="41">
        <f t="shared" si="273"/>
        <v>6</v>
      </c>
      <c r="H570" s="95">
        <v>42328</v>
      </c>
      <c r="I570" s="97" t="str">
        <f t="shared" si="271"/>
        <v/>
      </c>
      <c r="J570" s="30" t="str">
        <f t="shared" si="272"/>
        <v/>
      </c>
      <c r="K570" s="30"/>
      <c r="L570" s="30"/>
      <c r="M570" s="97">
        <f t="shared" ref="M570:N570" si="288">AVERAGE(I566:I570)</f>
        <v>15.265396335918574</v>
      </c>
      <c r="N570" s="30">
        <f t="shared" si="288"/>
        <v>47417.284530074998</v>
      </c>
      <c r="O570" s="24"/>
    </row>
    <row r="571" spans="3:15" x14ac:dyDescent="0.25">
      <c r="C571" s="95">
        <v>42020</v>
      </c>
      <c r="D571" s="96">
        <v>23.870764401488099</v>
      </c>
      <c r="E571" s="30">
        <v>49016.52</v>
      </c>
      <c r="G571" s="41">
        <f t="shared" si="273"/>
        <v>7</v>
      </c>
      <c r="H571" s="95">
        <v>42329</v>
      </c>
      <c r="I571" s="97" t="str">
        <f t="shared" si="271"/>
        <v/>
      </c>
      <c r="J571" s="30" t="str">
        <f t="shared" si="272"/>
        <v/>
      </c>
      <c r="K571" s="30"/>
      <c r="L571" s="30"/>
      <c r="M571" s="30"/>
      <c r="N571" s="30"/>
      <c r="O571" s="24"/>
    </row>
    <row r="572" spans="3:15" x14ac:dyDescent="0.25">
      <c r="C572" s="95">
        <v>42019</v>
      </c>
      <c r="D572" s="96">
        <v>22.876149218092699</v>
      </c>
      <c r="E572" s="30">
        <v>48026.31</v>
      </c>
      <c r="G572" s="41">
        <f t="shared" si="273"/>
        <v>1</v>
      </c>
      <c r="H572" s="95">
        <v>42330</v>
      </c>
      <c r="I572" s="97" t="str">
        <f t="shared" si="271"/>
        <v/>
      </c>
      <c r="J572" s="30" t="str">
        <f t="shared" si="272"/>
        <v/>
      </c>
      <c r="K572" s="30"/>
      <c r="L572" s="30"/>
      <c r="M572" s="30"/>
      <c r="N572" s="30"/>
      <c r="O572" s="24"/>
    </row>
    <row r="573" spans="3:15" x14ac:dyDescent="0.25">
      <c r="C573" s="95">
        <v>42018</v>
      </c>
      <c r="D573" s="96">
        <v>21.6328802388486</v>
      </c>
      <c r="E573" s="30">
        <v>47645.87</v>
      </c>
      <c r="G573" s="41">
        <f t="shared" si="273"/>
        <v>2</v>
      </c>
      <c r="H573" s="95">
        <v>42331</v>
      </c>
      <c r="I573" s="97">
        <f t="shared" si="271"/>
        <v>15.7683758005609</v>
      </c>
      <c r="J573" s="30">
        <f t="shared" si="272"/>
        <v>48150.272352</v>
      </c>
      <c r="K573" s="97">
        <f t="shared" ref="K573:L573" si="289">AVERAGE(I567:I570,I573)</f>
        <v>15.445912815881176</v>
      </c>
      <c r="L573" s="30">
        <f t="shared" si="289"/>
        <v>47743.134161900001</v>
      </c>
      <c r="M573" s="30"/>
      <c r="N573" s="30"/>
      <c r="O573" s="24"/>
    </row>
    <row r="574" spans="3:15" x14ac:dyDescent="0.25">
      <c r="C574" s="95">
        <v>42017</v>
      </c>
      <c r="D574" s="96">
        <v>22.896041521760601</v>
      </c>
      <c r="E574" s="30">
        <v>48041.67</v>
      </c>
      <c r="G574" s="41">
        <f t="shared" si="273"/>
        <v>3</v>
      </c>
      <c r="H574" s="95">
        <v>42332</v>
      </c>
      <c r="I574" s="97">
        <f t="shared" si="271"/>
        <v>15.3837812688399</v>
      </c>
      <c r="J574" s="30">
        <f t="shared" si="272"/>
        <v>48284.189175500003</v>
      </c>
      <c r="K574" s="30"/>
      <c r="L574" s="30"/>
      <c r="M574" s="30"/>
      <c r="N574" s="30"/>
      <c r="O574" s="24"/>
    </row>
    <row r="575" spans="3:15" x14ac:dyDescent="0.25">
      <c r="C575" s="95">
        <v>42016</v>
      </c>
      <c r="D575" s="96">
        <v>24.189041260174601</v>
      </c>
      <c r="E575" s="30">
        <v>48139.74</v>
      </c>
      <c r="G575" s="41">
        <f t="shared" si="273"/>
        <v>4</v>
      </c>
      <c r="H575" s="95">
        <v>42333</v>
      </c>
      <c r="I575" s="97">
        <f t="shared" si="271"/>
        <v>16.133740605695799</v>
      </c>
      <c r="J575" s="30">
        <f t="shared" si="272"/>
        <v>46866.634660000003</v>
      </c>
      <c r="K575" s="30"/>
      <c r="L575" s="30"/>
      <c r="M575" s="30"/>
      <c r="N575" s="30"/>
      <c r="O575" s="24"/>
    </row>
    <row r="576" spans="3:15" x14ac:dyDescent="0.25">
      <c r="C576" s="95">
        <v>42013</v>
      </c>
      <c r="D576" s="96">
        <v>26.208110082467101</v>
      </c>
      <c r="E576" s="30">
        <v>48840.25</v>
      </c>
      <c r="G576" s="41">
        <f t="shared" si="273"/>
        <v>5</v>
      </c>
      <c r="H576" s="95">
        <v>42334</v>
      </c>
      <c r="I576" s="97">
        <f t="shared" si="271"/>
        <v>16.104896015816699</v>
      </c>
      <c r="J576" s="30">
        <f t="shared" si="272"/>
        <v>47145.631229300001</v>
      </c>
      <c r="K576" s="30"/>
      <c r="L576" s="30"/>
      <c r="M576" s="30"/>
      <c r="N576" s="30"/>
      <c r="O576" s="24"/>
    </row>
    <row r="577" spans="3:15" x14ac:dyDescent="0.25">
      <c r="C577" s="95">
        <v>42012</v>
      </c>
      <c r="D577" s="96">
        <v>26.4567638783159</v>
      </c>
      <c r="E577" s="30">
        <v>49943.3</v>
      </c>
      <c r="G577" s="41">
        <f t="shared" si="273"/>
        <v>6</v>
      </c>
      <c r="H577" s="95">
        <v>42335</v>
      </c>
      <c r="I577" s="97">
        <f t="shared" si="271"/>
        <v>15.9895176563004</v>
      </c>
      <c r="J577" s="30">
        <f t="shared" si="272"/>
        <v>45872.9155474</v>
      </c>
      <c r="K577" s="30"/>
      <c r="L577" s="30"/>
      <c r="M577" s="97">
        <f t="shared" ref="M577:N577" si="290">AVERAGE(I573:I577)</f>
        <v>15.876062269442741</v>
      </c>
      <c r="N577" s="30">
        <f t="shared" si="290"/>
        <v>47263.928592839999</v>
      </c>
      <c r="O577" s="24"/>
    </row>
    <row r="578" spans="3:15" x14ac:dyDescent="0.25">
      <c r="C578" s="95">
        <v>42011</v>
      </c>
      <c r="D578" s="96">
        <v>26.7849868888364</v>
      </c>
      <c r="E578" s="30">
        <v>49462.91</v>
      </c>
      <c r="G578" s="41">
        <f t="shared" si="273"/>
        <v>7</v>
      </c>
      <c r="H578" s="95">
        <v>42336</v>
      </c>
      <c r="I578" s="97" t="str">
        <f t="shared" si="271"/>
        <v/>
      </c>
      <c r="J578" s="30" t="str">
        <f t="shared" si="272"/>
        <v/>
      </c>
      <c r="K578" s="30"/>
      <c r="L578" s="30"/>
      <c r="M578" s="30"/>
      <c r="N578" s="30"/>
      <c r="O578" s="24"/>
    </row>
    <row r="579" spans="3:15" x14ac:dyDescent="0.25">
      <c r="C579" s="95">
        <v>42010</v>
      </c>
      <c r="D579" s="96">
        <v>26.029079349455898</v>
      </c>
      <c r="E579" s="30">
        <v>48000.92</v>
      </c>
      <c r="G579" s="41">
        <f t="shared" si="273"/>
        <v>1</v>
      </c>
      <c r="H579" s="95">
        <v>42337</v>
      </c>
      <c r="I579" s="97" t="str">
        <f t="shared" si="271"/>
        <v/>
      </c>
      <c r="J579" s="30" t="str">
        <f t="shared" si="272"/>
        <v/>
      </c>
      <c r="K579" s="30"/>
      <c r="L579" s="30"/>
      <c r="M579" s="30"/>
      <c r="N579" s="30"/>
      <c r="O579" s="24"/>
    </row>
    <row r="580" spans="3:15" x14ac:dyDescent="0.25">
      <c r="C580" s="95">
        <v>42009</v>
      </c>
      <c r="D580" s="96">
        <v>25.840102464610801</v>
      </c>
      <c r="E580" s="30">
        <v>47516.82</v>
      </c>
      <c r="G580" s="41">
        <f t="shared" si="273"/>
        <v>2</v>
      </c>
      <c r="H580" s="95">
        <v>42338</v>
      </c>
      <c r="I580" s="97">
        <f t="shared" si="271"/>
        <v>15.720301484095801</v>
      </c>
      <c r="J580" s="30">
        <f t="shared" si="272"/>
        <v>45120.360879300002</v>
      </c>
      <c r="K580" s="97">
        <f t="shared" ref="K580:L580" si="291">AVERAGE(I574:I577,I580)</f>
        <v>15.866447406149721</v>
      </c>
      <c r="L580" s="30">
        <f t="shared" si="291"/>
        <v>46657.946298299998</v>
      </c>
      <c r="M580" s="30"/>
      <c r="N580" s="30"/>
      <c r="O580" s="24"/>
    </row>
    <row r="581" spans="3:15" x14ac:dyDescent="0.25">
      <c r="C581" s="95">
        <v>42006</v>
      </c>
      <c r="D581" s="96">
        <v>24.666456548204302</v>
      </c>
      <c r="E581" s="30">
        <v>48512.22</v>
      </c>
      <c r="G581" s="41">
        <f t="shared" si="273"/>
        <v>3</v>
      </c>
      <c r="H581" s="95">
        <v>42339</v>
      </c>
      <c r="I581" s="97">
        <f t="shared" si="271"/>
        <v>15.7299163473888</v>
      </c>
      <c r="J581" s="30">
        <f t="shared" si="272"/>
        <v>45046.750285200003</v>
      </c>
      <c r="K581" s="30"/>
      <c r="L581" s="30"/>
      <c r="M581" s="30"/>
      <c r="N581" s="30"/>
      <c r="O581" s="24"/>
    </row>
    <row r="582" spans="3:15" x14ac:dyDescent="0.25">
      <c r="C582" s="95">
        <v>42003</v>
      </c>
      <c r="D582" s="96">
        <v>25.0444176751245</v>
      </c>
      <c r="E582" s="30">
        <v>50007.41</v>
      </c>
      <c r="G582" s="41">
        <f t="shared" si="273"/>
        <v>4</v>
      </c>
      <c r="H582" s="95">
        <v>42340</v>
      </c>
      <c r="I582" s="97">
        <f t="shared" ref="I582:I645" si="292">IFERROR(VLOOKUP(H582,$C$6:$E$923,2,FALSE),"")</f>
        <v>15.3741664055469</v>
      </c>
      <c r="J582" s="30">
        <f t="shared" ref="J582:J645" si="293">IFERROR(VLOOKUP(H582,$C$6:$E$923,3,FALSE),"")</f>
        <v>44914.533080200003</v>
      </c>
      <c r="K582" s="30"/>
      <c r="L582" s="30"/>
      <c r="M582" s="30"/>
      <c r="N582" s="30"/>
      <c r="O582" s="24"/>
    </row>
    <row r="583" spans="3:15" x14ac:dyDescent="0.25">
      <c r="C583" s="95">
        <v>42002</v>
      </c>
      <c r="D583" s="96">
        <v>24.726140722938599</v>
      </c>
      <c r="E583" s="30">
        <v>50593.82</v>
      </c>
      <c r="G583" s="41">
        <f t="shared" ref="G583:G646" si="294">WEEKDAY(H583)</f>
        <v>5</v>
      </c>
      <c r="H583" s="95">
        <v>42341</v>
      </c>
      <c r="I583" s="97">
        <f t="shared" si="292"/>
        <v>15.3645515422538</v>
      </c>
      <c r="J583" s="30">
        <f t="shared" si="293"/>
        <v>46393.261908400003</v>
      </c>
      <c r="K583" s="30"/>
      <c r="L583" s="30"/>
      <c r="M583" s="30"/>
      <c r="N583" s="30"/>
      <c r="O583" s="24"/>
    </row>
    <row r="584" spans="3:15" x14ac:dyDescent="0.25">
      <c r="C584" s="95">
        <v>41999</v>
      </c>
      <c r="D584" s="96">
        <v>24.358132996973701</v>
      </c>
      <c r="E584" s="30">
        <v>50144.63</v>
      </c>
      <c r="G584" s="41">
        <f t="shared" si="294"/>
        <v>6</v>
      </c>
      <c r="H584" s="95">
        <v>42342</v>
      </c>
      <c r="I584" s="97">
        <f t="shared" si="292"/>
        <v>15.2107137295654</v>
      </c>
      <c r="J584" s="30">
        <f t="shared" si="293"/>
        <v>45360.7587709</v>
      </c>
      <c r="K584" s="30"/>
      <c r="L584" s="30"/>
      <c r="M584" s="97">
        <f t="shared" ref="M584:N584" si="295">AVERAGE(I580:I584)</f>
        <v>15.47992990177014</v>
      </c>
      <c r="N584" s="30">
        <f t="shared" si="295"/>
        <v>45367.132984800002</v>
      </c>
      <c r="O584" s="24"/>
    </row>
    <row r="585" spans="3:15" x14ac:dyDescent="0.25">
      <c r="C585" s="95">
        <v>41996</v>
      </c>
      <c r="D585" s="96">
        <v>24.5670022468457</v>
      </c>
      <c r="E585" s="30">
        <v>50889.81</v>
      </c>
      <c r="G585" s="41">
        <f t="shared" si="294"/>
        <v>7</v>
      </c>
      <c r="H585" s="95">
        <v>42343</v>
      </c>
      <c r="I585" s="97" t="str">
        <f t="shared" si="292"/>
        <v/>
      </c>
      <c r="J585" s="30" t="str">
        <f t="shared" si="293"/>
        <v/>
      </c>
      <c r="K585" s="30"/>
      <c r="L585" s="30"/>
      <c r="M585" s="30"/>
      <c r="N585" s="30"/>
      <c r="O585" s="24"/>
    </row>
    <row r="586" spans="3:15" x14ac:dyDescent="0.25">
      <c r="C586" s="95">
        <v>41995</v>
      </c>
      <c r="D586" s="96">
        <v>24.169156056613399</v>
      </c>
      <c r="E586" s="30">
        <v>50120.86</v>
      </c>
      <c r="G586" s="41">
        <f t="shared" si="294"/>
        <v>1</v>
      </c>
      <c r="H586" s="95">
        <v>42344</v>
      </c>
      <c r="I586" s="97" t="str">
        <f t="shared" si="292"/>
        <v/>
      </c>
      <c r="J586" s="30" t="str">
        <f t="shared" si="293"/>
        <v/>
      </c>
      <c r="K586" s="30"/>
      <c r="L586" s="30"/>
      <c r="M586" s="30"/>
      <c r="N586" s="30"/>
      <c r="O586" s="24"/>
    </row>
    <row r="587" spans="3:15" x14ac:dyDescent="0.25">
      <c r="C587" s="95">
        <v>41992</v>
      </c>
      <c r="D587" s="96">
        <v>23.1645944262767</v>
      </c>
      <c r="E587" s="30">
        <v>49650.98</v>
      </c>
      <c r="G587" s="41">
        <f t="shared" si="294"/>
        <v>2</v>
      </c>
      <c r="H587" s="95">
        <v>42345</v>
      </c>
      <c r="I587" s="97">
        <f t="shared" si="292"/>
        <v>15.0088016004119</v>
      </c>
      <c r="J587" s="30">
        <f t="shared" si="293"/>
        <v>45222.6994137</v>
      </c>
      <c r="K587" s="97">
        <f t="shared" ref="K587:L587" si="296">AVERAGE(I581:I584,I587)</f>
        <v>15.33762992503336</v>
      </c>
      <c r="L587" s="30">
        <f t="shared" si="296"/>
        <v>45387.600691680003</v>
      </c>
      <c r="M587" s="30"/>
      <c r="N587" s="30"/>
      <c r="O587" s="24"/>
    </row>
    <row r="588" spans="3:15" x14ac:dyDescent="0.25">
      <c r="C588" s="95">
        <v>41991</v>
      </c>
      <c r="D588" s="96">
        <v>21.254932713161601</v>
      </c>
      <c r="E588" s="30">
        <v>48495.7</v>
      </c>
      <c r="G588" s="41">
        <f t="shared" si="294"/>
        <v>3</v>
      </c>
      <c r="H588" s="95">
        <v>42346</v>
      </c>
      <c r="I588" s="97">
        <f t="shared" si="292"/>
        <v>14.451139529416499</v>
      </c>
      <c r="J588" s="30">
        <f t="shared" si="293"/>
        <v>44443.256222900003</v>
      </c>
      <c r="K588" s="30"/>
      <c r="L588" s="30"/>
      <c r="M588" s="30"/>
      <c r="N588" s="30"/>
      <c r="O588" s="24"/>
    </row>
    <row r="589" spans="3:15" x14ac:dyDescent="0.25">
      <c r="C589" s="95">
        <v>41990</v>
      </c>
      <c r="D589" s="96">
        <v>22.7170174622654</v>
      </c>
      <c r="E589" s="30">
        <v>48713.64</v>
      </c>
      <c r="G589" s="41">
        <f t="shared" si="294"/>
        <v>4</v>
      </c>
      <c r="H589" s="95">
        <v>42347</v>
      </c>
      <c r="I589" s="97">
        <f t="shared" si="292"/>
        <v>15.249173182737501</v>
      </c>
      <c r="J589" s="30">
        <f t="shared" si="293"/>
        <v>46108.025909999997</v>
      </c>
      <c r="K589" s="30"/>
      <c r="L589" s="30"/>
      <c r="M589" s="30"/>
      <c r="N589" s="30"/>
      <c r="O589" s="24"/>
    </row>
    <row r="590" spans="3:15" x14ac:dyDescent="0.25">
      <c r="C590" s="95">
        <v>41989</v>
      </c>
      <c r="D590" s="96">
        <v>22.528040521905002</v>
      </c>
      <c r="E590" s="30">
        <v>47007.51</v>
      </c>
      <c r="G590" s="41">
        <f t="shared" si="294"/>
        <v>5</v>
      </c>
      <c r="H590" s="95">
        <v>42348</v>
      </c>
      <c r="I590" s="97">
        <f t="shared" si="292"/>
        <v>14.4222949395374</v>
      </c>
      <c r="J590" s="30">
        <f t="shared" si="293"/>
        <v>45630.709312200001</v>
      </c>
      <c r="K590" s="30"/>
      <c r="L590" s="30"/>
      <c r="M590" s="30"/>
      <c r="N590" s="30"/>
      <c r="O590" s="24"/>
    </row>
    <row r="591" spans="3:15" x14ac:dyDescent="0.25">
      <c r="C591" s="95">
        <v>41988</v>
      </c>
      <c r="D591" s="96">
        <v>23.622117545043899</v>
      </c>
      <c r="E591" s="30">
        <v>47018.68</v>
      </c>
      <c r="G591" s="41">
        <f t="shared" si="294"/>
        <v>6</v>
      </c>
      <c r="H591" s="95">
        <v>42349</v>
      </c>
      <c r="I591" s="97">
        <f t="shared" si="292"/>
        <v>14.143463904039701</v>
      </c>
      <c r="J591" s="30">
        <f t="shared" si="293"/>
        <v>45262.723143499999</v>
      </c>
      <c r="K591" s="30"/>
      <c r="L591" s="30"/>
      <c r="M591" s="97">
        <f t="shared" ref="M591:N591" si="297">AVERAGE(I587:I591)</f>
        <v>14.654974631228601</v>
      </c>
      <c r="N591" s="30">
        <f t="shared" si="297"/>
        <v>45333.482800459999</v>
      </c>
      <c r="O591" s="24"/>
    </row>
    <row r="592" spans="3:15" x14ac:dyDescent="0.25">
      <c r="C592" s="95">
        <v>41985</v>
      </c>
      <c r="D592" s="96">
        <v>23.174540581032598</v>
      </c>
      <c r="E592" s="30">
        <v>48001.98</v>
      </c>
      <c r="G592" s="41">
        <f t="shared" si="294"/>
        <v>7</v>
      </c>
      <c r="H592" s="95">
        <v>42350</v>
      </c>
      <c r="I592" s="97" t="str">
        <f t="shared" si="292"/>
        <v/>
      </c>
      <c r="J592" s="30" t="str">
        <f t="shared" si="293"/>
        <v/>
      </c>
      <c r="K592" s="30"/>
      <c r="L592" s="30"/>
      <c r="M592" s="30"/>
      <c r="N592" s="30"/>
      <c r="O592" s="24"/>
    </row>
    <row r="593" spans="3:15" x14ac:dyDescent="0.25">
      <c r="C593" s="95">
        <v>41984</v>
      </c>
      <c r="D593" s="96">
        <v>21.8616481532659</v>
      </c>
      <c r="E593" s="30">
        <v>49861.81</v>
      </c>
      <c r="G593" s="41">
        <f t="shared" si="294"/>
        <v>1</v>
      </c>
      <c r="H593" s="95">
        <v>42351</v>
      </c>
      <c r="I593" s="97" t="str">
        <f t="shared" si="292"/>
        <v/>
      </c>
      <c r="J593" s="30" t="str">
        <f t="shared" si="293"/>
        <v/>
      </c>
      <c r="K593" s="30"/>
      <c r="L593" s="30"/>
      <c r="M593" s="30"/>
      <c r="N593" s="30"/>
      <c r="O593" s="24"/>
    </row>
    <row r="594" spans="3:15" x14ac:dyDescent="0.25">
      <c r="C594" s="95">
        <v>41983</v>
      </c>
      <c r="D594" s="96">
        <v>22.179925105451801</v>
      </c>
      <c r="E594" s="30">
        <v>49548.08</v>
      </c>
      <c r="G594" s="41">
        <f t="shared" si="294"/>
        <v>2</v>
      </c>
      <c r="H594" s="95">
        <v>42352</v>
      </c>
      <c r="I594" s="97">
        <f t="shared" si="292"/>
        <v>13.720409919146601</v>
      </c>
      <c r="J594" s="30">
        <f t="shared" si="293"/>
        <v>44747.314287699999</v>
      </c>
      <c r="K594" s="97">
        <f t="shared" ref="K594:L594" si="298">AVERAGE(I588:I591,I594)</f>
        <v>14.397296294975542</v>
      </c>
      <c r="L594" s="30">
        <f t="shared" si="298"/>
        <v>45238.405775259991</v>
      </c>
      <c r="M594" s="30"/>
      <c r="N594" s="30"/>
      <c r="O594" s="24"/>
    </row>
    <row r="595" spans="3:15" x14ac:dyDescent="0.25">
      <c r="C595" s="95">
        <v>41982</v>
      </c>
      <c r="D595" s="96">
        <v>22.160032795940101</v>
      </c>
      <c r="E595" s="30">
        <v>50193.47</v>
      </c>
      <c r="G595" s="41">
        <f t="shared" si="294"/>
        <v>3</v>
      </c>
      <c r="H595" s="95">
        <v>42353</v>
      </c>
      <c r="I595" s="97">
        <f t="shared" si="292"/>
        <v>13.2204370279093</v>
      </c>
      <c r="J595" s="30">
        <f t="shared" si="293"/>
        <v>44872.467707000003</v>
      </c>
      <c r="K595" s="30"/>
      <c r="L595" s="30"/>
      <c r="M595" s="30"/>
      <c r="N595" s="30"/>
      <c r="O595" s="24"/>
    </row>
    <row r="596" spans="3:15" x14ac:dyDescent="0.25">
      <c r="C596" s="95">
        <v>41981</v>
      </c>
      <c r="D596" s="96">
        <v>22.746855926532799</v>
      </c>
      <c r="E596" s="30">
        <v>50274.07</v>
      </c>
      <c r="G596" s="41">
        <f t="shared" si="294"/>
        <v>4</v>
      </c>
      <c r="H596" s="95">
        <v>42354</v>
      </c>
      <c r="I596" s="97">
        <f t="shared" si="292"/>
        <v>13.3646599773046</v>
      </c>
      <c r="J596" s="30">
        <f t="shared" si="293"/>
        <v>45015.845130499998</v>
      </c>
      <c r="K596" s="30"/>
      <c r="L596" s="30"/>
      <c r="M596" s="30"/>
      <c r="N596" s="30"/>
      <c r="O596" s="24"/>
    </row>
    <row r="597" spans="3:15" x14ac:dyDescent="0.25">
      <c r="C597" s="95">
        <v>41978</v>
      </c>
      <c r="D597" s="96">
        <v>23.552494461753302</v>
      </c>
      <c r="E597" s="30">
        <v>51992.89</v>
      </c>
      <c r="G597" s="41">
        <f t="shared" si="294"/>
        <v>5</v>
      </c>
      <c r="H597" s="95">
        <v>42355</v>
      </c>
      <c r="I597" s="97">
        <f t="shared" si="292"/>
        <v>15.037646190290999</v>
      </c>
      <c r="J597" s="30">
        <f t="shared" si="293"/>
        <v>45261.479368400003</v>
      </c>
      <c r="K597" s="30"/>
      <c r="L597" s="30"/>
      <c r="M597" s="30"/>
      <c r="N597" s="30"/>
      <c r="O597" s="24"/>
    </row>
    <row r="598" spans="3:15" x14ac:dyDescent="0.25">
      <c r="C598" s="95">
        <v>41977</v>
      </c>
      <c r="D598" s="96">
        <v>23.960286806741401</v>
      </c>
      <c r="E598" s="30">
        <v>51426.87</v>
      </c>
      <c r="G598" s="41">
        <f t="shared" si="294"/>
        <v>6</v>
      </c>
      <c r="H598" s="95">
        <v>42356</v>
      </c>
      <c r="I598" s="97">
        <f t="shared" si="292"/>
        <v>14.0377004078164</v>
      </c>
      <c r="J598" s="30">
        <f t="shared" si="293"/>
        <v>43910.598411899999</v>
      </c>
      <c r="K598" s="30"/>
      <c r="L598" s="30"/>
      <c r="M598" s="97">
        <f t="shared" ref="M598:N598" si="299">AVERAGE(I594:I598)</f>
        <v>13.87617070449358</v>
      </c>
      <c r="N598" s="30">
        <f t="shared" si="299"/>
        <v>44761.540981099999</v>
      </c>
      <c r="O598" s="24"/>
    </row>
    <row r="599" spans="3:15" x14ac:dyDescent="0.25">
      <c r="C599" s="95">
        <v>41976</v>
      </c>
      <c r="D599" s="96">
        <v>25.432317710601001</v>
      </c>
      <c r="E599" s="30">
        <v>52320.480000000003</v>
      </c>
      <c r="G599" s="41">
        <f t="shared" si="294"/>
        <v>7</v>
      </c>
      <c r="H599" s="95">
        <v>42357</v>
      </c>
      <c r="I599" s="97" t="str">
        <f t="shared" si="292"/>
        <v/>
      </c>
      <c r="J599" s="30" t="str">
        <f t="shared" si="293"/>
        <v/>
      </c>
      <c r="K599" s="30"/>
      <c r="L599" s="30"/>
      <c r="M599" s="30"/>
      <c r="N599" s="30"/>
      <c r="O599" s="24"/>
    </row>
    <row r="600" spans="3:15" x14ac:dyDescent="0.25">
      <c r="C600" s="95">
        <v>41975</v>
      </c>
      <c r="D600" s="96">
        <v>24.3680791517295</v>
      </c>
      <c r="E600" s="30">
        <v>51612.47</v>
      </c>
      <c r="G600" s="41">
        <f t="shared" si="294"/>
        <v>1</v>
      </c>
      <c r="H600" s="95">
        <v>42358</v>
      </c>
      <c r="I600" s="97" t="str">
        <f t="shared" si="292"/>
        <v/>
      </c>
      <c r="J600" s="30" t="str">
        <f t="shared" si="293"/>
        <v/>
      </c>
      <c r="K600" s="30"/>
      <c r="L600" s="30"/>
      <c r="M600" s="30"/>
      <c r="N600" s="30"/>
      <c r="O600" s="24"/>
    </row>
    <row r="601" spans="3:15" x14ac:dyDescent="0.25">
      <c r="C601" s="95">
        <v>41974</v>
      </c>
      <c r="D601" s="96">
        <v>23.303840592858101</v>
      </c>
      <c r="E601" s="30">
        <v>52276.58</v>
      </c>
      <c r="G601" s="41">
        <f t="shared" si="294"/>
        <v>2</v>
      </c>
      <c r="H601" s="95">
        <v>42359</v>
      </c>
      <c r="I601" s="97">
        <f t="shared" si="292"/>
        <v>12.701234410085901</v>
      </c>
      <c r="J601" s="30">
        <f t="shared" si="293"/>
        <v>43199.953916999999</v>
      </c>
      <c r="K601" s="97">
        <f t="shared" ref="K601:L601" si="300">AVERAGE(I595:I598,I601)</f>
        <v>13.672335602681439</v>
      </c>
      <c r="L601" s="30">
        <f t="shared" si="300"/>
        <v>44452.068906960005</v>
      </c>
      <c r="M601" s="30"/>
      <c r="N601" s="30"/>
      <c r="O601" s="24"/>
    </row>
    <row r="602" spans="3:15" x14ac:dyDescent="0.25">
      <c r="C602" s="95">
        <v>41971</v>
      </c>
      <c r="D602" s="96">
        <v>24.2686176041714</v>
      </c>
      <c r="E602" s="30">
        <v>54724</v>
      </c>
      <c r="G602" s="41">
        <f t="shared" si="294"/>
        <v>3</v>
      </c>
      <c r="H602" s="95">
        <v>42360</v>
      </c>
      <c r="I602" s="97">
        <f t="shared" si="292"/>
        <v>12.912761402532499</v>
      </c>
      <c r="J602" s="30">
        <f t="shared" si="293"/>
        <v>43469.515971699999</v>
      </c>
      <c r="K602" s="30"/>
      <c r="L602" s="30"/>
      <c r="M602" s="30"/>
      <c r="N602" s="30"/>
      <c r="O602" s="24"/>
    </row>
    <row r="603" spans="3:15" x14ac:dyDescent="0.25">
      <c r="C603" s="95">
        <v>41970</v>
      </c>
      <c r="D603" s="96">
        <v>24.984740746589601</v>
      </c>
      <c r="E603" s="30">
        <v>54721.32</v>
      </c>
      <c r="G603" s="41">
        <f t="shared" si="294"/>
        <v>4</v>
      </c>
      <c r="H603" s="95">
        <v>42361</v>
      </c>
      <c r="I603" s="97">
        <f t="shared" si="292"/>
        <v>14.153078767332699</v>
      </c>
      <c r="J603" s="30">
        <f t="shared" si="293"/>
        <v>44014.934036300001</v>
      </c>
      <c r="K603" s="30"/>
      <c r="L603" s="30"/>
      <c r="M603" s="30"/>
      <c r="N603" s="30"/>
      <c r="O603" s="24"/>
    </row>
    <row r="604" spans="3:15" x14ac:dyDescent="0.25">
      <c r="C604" s="95">
        <v>41969</v>
      </c>
      <c r="D604" s="96">
        <v>24.8653868895199</v>
      </c>
      <c r="E604" s="30">
        <v>55098.47</v>
      </c>
      <c r="G604" s="41">
        <f t="shared" si="294"/>
        <v>5</v>
      </c>
      <c r="H604" s="95">
        <v>42362</v>
      </c>
      <c r="I604" s="97" t="str">
        <f t="shared" si="292"/>
        <v/>
      </c>
      <c r="J604" s="30" t="str">
        <f t="shared" si="293"/>
        <v/>
      </c>
      <c r="K604" s="30"/>
      <c r="L604" s="30"/>
      <c r="M604" s="30"/>
      <c r="N604" s="30"/>
      <c r="O604" s="24"/>
    </row>
    <row r="605" spans="3:15" x14ac:dyDescent="0.25">
      <c r="C605" s="95">
        <v>41968</v>
      </c>
      <c r="D605" s="96">
        <v>25.3428023177987</v>
      </c>
      <c r="E605" s="30">
        <v>55560.81</v>
      </c>
      <c r="G605" s="41">
        <f t="shared" si="294"/>
        <v>6</v>
      </c>
      <c r="H605" s="95">
        <v>42363</v>
      </c>
      <c r="I605" s="97" t="str">
        <f t="shared" si="292"/>
        <v/>
      </c>
      <c r="J605" s="30" t="str">
        <f t="shared" si="293"/>
        <v/>
      </c>
      <c r="K605" s="30"/>
      <c r="L605" s="30"/>
      <c r="M605" s="97">
        <f t="shared" ref="M605:N605" si="301">AVERAGE(I601:I605)</f>
        <v>13.255691526650367</v>
      </c>
      <c r="N605" s="30">
        <f t="shared" si="301"/>
        <v>43561.467975</v>
      </c>
      <c r="O605" s="24"/>
    </row>
    <row r="606" spans="3:15" x14ac:dyDescent="0.25">
      <c r="C606" s="95">
        <v>41967</v>
      </c>
      <c r="D606" s="96">
        <v>24.8653868895199</v>
      </c>
      <c r="E606" s="30">
        <v>55406.91</v>
      </c>
      <c r="G606" s="41">
        <f t="shared" si="294"/>
        <v>7</v>
      </c>
      <c r="H606" s="95">
        <v>42364</v>
      </c>
      <c r="I606" s="97" t="str">
        <f t="shared" si="292"/>
        <v/>
      </c>
      <c r="J606" s="30" t="str">
        <f t="shared" si="293"/>
        <v/>
      </c>
      <c r="K606" s="30"/>
      <c r="L606" s="30"/>
      <c r="M606" s="30"/>
      <c r="N606" s="30"/>
      <c r="O606" s="24"/>
    </row>
    <row r="607" spans="3:15" x14ac:dyDescent="0.25">
      <c r="C607" s="95">
        <v>41964</v>
      </c>
      <c r="D607" s="96">
        <v>24.586894556357301</v>
      </c>
      <c r="E607" s="30">
        <v>56084.04</v>
      </c>
      <c r="G607" s="41">
        <f t="shared" si="294"/>
        <v>1</v>
      </c>
      <c r="H607" s="95">
        <v>42365</v>
      </c>
      <c r="I607" s="97" t="str">
        <f t="shared" si="292"/>
        <v/>
      </c>
      <c r="J607" s="30" t="str">
        <f t="shared" si="293"/>
        <v/>
      </c>
      <c r="K607" s="30"/>
      <c r="L607" s="30"/>
      <c r="M607" s="30"/>
      <c r="N607" s="30"/>
      <c r="O607" s="24"/>
    </row>
    <row r="608" spans="3:15" x14ac:dyDescent="0.25">
      <c r="C608" s="95">
        <v>41962</v>
      </c>
      <c r="D608" s="96">
        <v>23.7912021758926</v>
      </c>
      <c r="E608" s="30">
        <v>53402.81</v>
      </c>
      <c r="G608" s="41">
        <f t="shared" si="294"/>
        <v>2</v>
      </c>
      <c r="H608" s="95">
        <v>42366</v>
      </c>
      <c r="I608" s="97">
        <f t="shared" si="292"/>
        <v>14.7876597446723</v>
      </c>
      <c r="J608" s="30">
        <f t="shared" si="293"/>
        <v>43764.337809800003</v>
      </c>
      <c r="K608" s="97">
        <f t="shared" ref="K608:L608" si="302">AVERAGE(I602:I605,I608)</f>
        <v>13.951166638179165</v>
      </c>
      <c r="L608" s="30">
        <f t="shared" si="302"/>
        <v>43749.59593926667</v>
      </c>
      <c r="M608" s="30"/>
      <c r="N608" s="30"/>
      <c r="O608" s="24"/>
    </row>
    <row r="609" spans="3:15" x14ac:dyDescent="0.25">
      <c r="C609" s="95">
        <v>41961</v>
      </c>
      <c r="D609" s="96">
        <v>23.0154021049396</v>
      </c>
      <c r="E609" s="30">
        <v>52061.86</v>
      </c>
      <c r="G609" s="41">
        <f t="shared" si="294"/>
        <v>3</v>
      </c>
      <c r="H609" s="95">
        <v>42367</v>
      </c>
      <c r="I609" s="97">
        <f t="shared" si="292"/>
        <v>13.8261734153698</v>
      </c>
      <c r="J609" s="30">
        <f t="shared" si="293"/>
        <v>43653.967448099997</v>
      </c>
      <c r="K609" s="30"/>
      <c r="L609" s="30"/>
      <c r="M609" s="30"/>
      <c r="N609" s="30"/>
      <c r="O609" s="24"/>
    </row>
    <row r="610" spans="3:15" x14ac:dyDescent="0.25">
      <c r="C610" s="95">
        <v>41960</v>
      </c>
      <c r="D610" s="96">
        <v>22.975617485916398</v>
      </c>
      <c r="E610" s="30">
        <v>51256.99</v>
      </c>
      <c r="G610" s="41">
        <f t="shared" si="294"/>
        <v>4</v>
      </c>
      <c r="H610" s="95">
        <v>42368</v>
      </c>
      <c r="I610" s="97">
        <f t="shared" si="292"/>
        <v>14.9030381041886</v>
      </c>
      <c r="J610" s="30">
        <f t="shared" si="293"/>
        <v>43349.960261300002</v>
      </c>
      <c r="K610" s="30"/>
      <c r="L610" s="30"/>
      <c r="M610" s="30"/>
      <c r="N610" s="30"/>
      <c r="O610" s="24"/>
    </row>
    <row r="611" spans="3:15" x14ac:dyDescent="0.25">
      <c r="C611" s="95">
        <v>41957</v>
      </c>
      <c r="D611" s="96">
        <v>23.632063699799701</v>
      </c>
      <c r="E611" s="30">
        <v>51772.4</v>
      </c>
      <c r="G611" s="41">
        <f t="shared" si="294"/>
        <v>5</v>
      </c>
      <c r="H611" s="95">
        <v>42369</v>
      </c>
      <c r="I611" s="97" t="str">
        <f t="shared" si="292"/>
        <v/>
      </c>
      <c r="J611" s="30" t="str">
        <f t="shared" si="293"/>
        <v/>
      </c>
      <c r="K611" s="30"/>
      <c r="L611" s="30"/>
      <c r="M611" s="30"/>
      <c r="N611" s="30"/>
      <c r="O611" s="24"/>
    </row>
    <row r="612" spans="3:15" x14ac:dyDescent="0.25">
      <c r="C612" s="95">
        <v>41956</v>
      </c>
      <c r="D612" s="96">
        <v>24.9209410656965</v>
      </c>
      <c r="E612" s="30">
        <v>51846.03</v>
      </c>
      <c r="G612" s="41">
        <f t="shared" si="294"/>
        <v>6</v>
      </c>
      <c r="H612" s="95">
        <v>42370</v>
      </c>
      <c r="I612" s="97" t="str">
        <f t="shared" si="292"/>
        <v/>
      </c>
      <c r="J612" s="30" t="str">
        <f t="shared" si="293"/>
        <v/>
      </c>
      <c r="K612" s="30"/>
      <c r="L612" s="30"/>
      <c r="M612" s="97">
        <f t="shared" ref="M612:N612" si="303">AVERAGE(I608:I612)</f>
        <v>14.505623754743567</v>
      </c>
      <c r="N612" s="30">
        <f t="shared" si="303"/>
        <v>43589.421839733339</v>
      </c>
      <c r="O612" s="24"/>
    </row>
    <row r="613" spans="3:15" x14ac:dyDescent="0.25">
      <c r="C613" s="95">
        <v>41955</v>
      </c>
      <c r="D613" s="96">
        <v>24.303395763508998</v>
      </c>
      <c r="E613" s="30">
        <v>52978.89</v>
      </c>
      <c r="G613" s="41">
        <f t="shared" si="294"/>
        <v>7</v>
      </c>
      <c r="H613" s="95">
        <v>42371</v>
      </c>
      <c r="I613" s="97" t="str">
        <f t="shared" si="292"/>
        <v/>
      </c>
      <c r="J613" s="30" t="str">
        <f t="shared" si="293"/>
        <v/>
      </c>
      <c r="K613" s="30"/>
      <c r="L613" s="30"/>
      <c r="M613" s="30"/>
      <c r="N613" s="30"/>
      <c r="O613" s="24"/>
    </row>
    <row r="614" spans="3:15" x14ac:dyDescent="0.25">
      <c r="C614" s="95">
        <v>41954</v>
      </c>
      <c r="D614" s="96">
        <v>24.193831274411199</v>
      </c>
      <c r="E614" s="30">
        <v>52474.27</v>
      </c>
      <c r="G614" s="41">
        <f t="shared" si="294"/>
        <v>1</v>
      </c>
      <c r="H614" s="95">
        <v>42372</v>
      </c>
      <c r="I614" s="97" t="str">
        <f t="shared" si="292"/>
        <v/>
      </c>
      <c r="J614" s="30" t="str">
        <f t="shared" si="293"/>
        <v/>
      </c>
      <c r="K614" s="30"/>
      <c r="L614" s="30"/>
      <c r="M614" s="30"/>
      <c r="N614" s="30"/>
      <c r="O614" s="24"/>
    </row>
    <row r="615" spans="3:15" x14ac:dyDescent="0.25">
      <c r="C615" s="95">
        <v>41953</v>
      </c>
      <c r="D615" s="96">
        <v>24.721732903700602</v>
      </c>
      <c r="E615" s="30">
        <v>52725.38</v>
      </c>
      <c r="G615" s="41">
        <f t="shared" si="294"/>
        <v>2</v>
      </c>
      <c r="H615" s="95">
        <v>42373</v>
      </c>
      <c r="I615" s="97">
        <f t="shared" si="292"/>
        <v>14.0377004078164</v>
      </c>
      <c r="J615" s="30">
        <f t="shared" si="293"/>
        <v>42141.036986699997</v>
      </c>
      <c r="K615" s="97">
        <f t="shared" ref="K615:L615" si="304">AVERAGE(I609:I612,I615)</f>
        <v>14.255637309124934</v>
      </c>
      <c r="L615" s="30">
        <f t="shared" si="304"/>
        <v>43048.321565366663</v>
      </c>
      <c r="M615" s="30"/>
      <c r="N615" s="30"/>
      <c r="O615" s="24"/>
    </row>
    <row r="616" spans="3:15" x14ac:dyDescent="0.25">
      <c r="C616" s="95">
        <v>41950</v>
      </c>
      <c r="D616" s="96">
        <v>24.303395763508998</v>
      </c>
      <c r="E616" s="30">
        <v>53222.85</v>
      </c>
      <c r="G616" s="41">
        <f t="shared" si="294"/>
        <v>3</v>
      </c>
      <c r="H616" s="95">
        <v>42374</v>
      </c>
      <c r="I616" s="97">
        <f t="shared" si="292"/>
        <v>13.2204370279093</v>
      </c>
      <c r="J616" s="30">
        <f t="shared" si="293"/>
        <v>42419.321321199997</v>
      </c>
      <c r="K616" s="30"/>
      <c r="L616" s="30"/>
      <c r="M616" s="30"/>
      <c r="N616" s="30"/>
      <c r="O616" s="24"/>
    </row>
    <row r="617" spans="3:15" x14ac:dyDescent="0.25">
      <c r="C617" s="95">
        <v>41949</v>
      </c>
      <c r="D617" s="96">
        <v>25.687892489380999</v>
      </c>
      <c r="E617" s="30">
        <v>52637.06</v>
      </c>
      <c r="G617" s="41">
        <f t="shared" si="294"/>
        <v>4</v>
      </c>
      <c r="H617" s="95">
        <v>42375</v>
      </c>
      <c r="I617" s="97">
        <f t="shared" si="292"/>
        <v>12.537781734104501</v>
      </c>
      <c r="J617" s="30">
        <f t="shared" si="293"/>
        <v>41773.142994000002</v>
      </c>
      <c r="K617" s="30"/>
      <c r="L617" s="30"/>
      <c r="M617" s="30"/>
      <c r="N617" s="30"/>
      <c r="O617" s="24"/>
    </row>
    <row r="618" spans="3:15" x14ac:dyDescent="0.25">
      <c r="C618" s="95">
        <v>41948</v>
      </c>
      <c r="D618" s="96">
        <v>25.986704732374999</v>
      </c>
      <c r="E618" s="30">
        <v>53698.42</v>
      </c>
      <c r="G618" s="41">
        <f t="shared" si="294"/>
        <v>5</v>
      </c>
      <c r="H618" s="95">
        <v>42376</v>
      </c>
      <c r="I618" s="97">
        <f t="shared" si="292"/>
        <v>11.5378359516299</v>
      </c>
      <c r="J618" s="30">
        <f t="shared" si="293"/>
        <v>40694.7205464</v>
      </c>
      <c r="K618" s="30"/>
      <c r="L618" s="30"/>
      <c r="M618" s="30"/>
      <c r="N618" s="30"/>
      <c r="O618" s="24"/>
    </row>
    <row r="619" spans="3:15" x14ac:dyDescent="0.25">
      <c r="C619" s="95">
        <v>41947</v>
      </c>
      <c r="D619" s="96">
        <v>25.9966651404748</v>
      </c>
      <c r="E619" s="30">
        <v>54383.59</v>
      </c>
      <c r="G619" s="41">
        <f t="shared" si="294"/>
        <v>6</v>
      </c>
      <c r="H619" s="95">
        <v>42377</v>
      </c>
      <c r="I619" s="97">
        <f t="shared" si="292"/>
        <v>11.826281850420701</v>
      </c>
      <c r="J619" s="30">
        <f t="shared" si="293"/>
        <v>40612.207226999999</v>
      </c>
      <c r="K619" s="30"/>
      <c r="L619" s="30"/>
      <c r="M619" s="97">
        <f t="shared" ref="M619:N619" si="305">AVERAGE(I615:I619)</f>
        <v>12.63200739437616</v>
      </c>
      <c r="N619" s="30">
        <f t="shared" si="305"/>
        <v>41528.085815059996</v>
      </c>
      <c r="O619" s="24"/>
    </row>
    <row r="620" spans="3:15" x14ac:dyDescent="0.25">
      <c r="C620" s="95">
        <v>41946</v>
      </c>
      <c r="D620" s="96">
        <v>26.8931018694567</v>
      </c>
      <c r="E620" s="30">
        <v>53947.21</v>
      </c>
      <c r="G620" s="41">
        <f t="shared" si="294"/>
        <v>7</v>
      </c>
      <c r="H620" s="95">
        <v>42378</v>
      </c>
      <c r="I620" s="97" t="str">
        <f t="shared" si="292"/>
        <v/>
      </c>
      <c r="J620" s="30" t="str">
        <f t="shared" si="293"/>
        <v/>
      </c>
      <c r="K620" s="30"/>
      <c r="L620" s="30"/>
      <c r="M620" s="30"/>
      <c r="N620" s="30"/>
      <c r="O620" s="24"/>
    </row>
    <row r="621" spans="3:15" x14ac:dyDescent="0.25">
      <c r="C621" s="95">
        <v>41943</v>
      </c>
      <c r="D621" s="96">
        <v>28.108271657632098</v>
      </c>
      <c r="E621" s="30">
        <v>54628.6</v>
      </c>
      <c r="G621" s="41">
        <f t="shared" si="294"/>
        <v>1</v>
      </c>
      <c r="H621" s="95">
        <v>42379</v>
      </c>
      <c r="I621" s="97" t="str">
        <f t="shared" si="292"/>
        <v/>
      </c>
      <c r="J621" s="30" t="str">
        <f t="shared" si="293"/>
        <v/>
      </c>
      <c r="K621" s="30"/>
      <c r="L621" s="30"/>
      <c r="M621" s="30"/>
      <c r="N621" s="30"/>
      <c r="O621" s="24"/>
    </row>
    <row r="622" spans="3:15" x14ac:dyDescent="0.25">
      <c r="C622" s="95">
        <v>41942</v>
      </c>
      <c r="D622" s="96">
        <v>28.168034106230898</v>
      </c>
      <c r="E622" s="30">
        <v>52336.83</v>
      </c>
      <c r="G622" s="41">
        <f t="shared" si="294"/>
        <v>2</v>
      </c>
      <c r="H622" s="95">
        <v>42380</v>
      </c>
      <c r="I622" s="97">
        <f t="shared" si="292"/>
        <v>11.1532414199089</v>
      </c>
      <c r="J622" s="30">
        <f t="shared" si="293"/>
        <v>39950.490598999997</v>
      </c>
      <c r="K622" s="97">
        <f t="shared" ref="K622:L622" si="306">AVERAGE(I616:I619,I622)</f>
        <v>12.055115596794661</v>
      </c>
      <c r="L622" s="30">
        <f t="shared" si="306"/>
        <v>41089.976537519993</v>
      </c>
      <c r="M622" s="30"/>
      <c r="N622" s="30"/>
      <c r="O622" s="24"/>
    </row>
    <row r="623" spans="3:15" x14ac:dyDescent="0.25">
      <c r="C623" s="95">
        <v>41941</v>
      </c>
      <c r="D623" s="96">
        <v>27.530567987843799</v>
      </c>
      <c r="E623" s="30">
        <v>51049.32</v>
      </c>
      <c r="G623" s="41">
        <f t="shared" si="294"/>
        <v>3</v>
      </c>
      <c r="H623" s="95">
        <v>42381</v>
      </c>
      <c r="I623" s="97">
        <f t="shared" si="292"/>
        <v>11.0570927869787</v>
      </c>
      <c r="J623" s="30">
        <f t="shared" si="293"/>
        <v>39513.827736400002</v>
      </c>
      <c r="K623" s="30"/>
      <c r="L623" s="30"/>
      <c r="M623" s="30"/>
      <c r="N623" s="30"/>
      <c r="O623" s="24"/>
    </row>
    <row r="624" spans="3:15" x14ac:dyDescent="0.25">
      <c r="C624" s="95">
        <v>41940</v>
      </c>
      <c r="D624" s="96">
        <v>27.5504888040434</v>
      </c>
      <c r="E624" s="30">
        <v>52330.03</v>
      </c>
      <c r="G624" s="41">
        <f t="shared" si="294"/>
        <v>4</v>
      </c>
      <c r="H624" s="95">
        <v>42382</v>
      </c>
      <c r="I624" s="97">
        <f t="shared" si="292"/>
        <v>10.778261751480899</v>
      </c>
      <c r="J624" s="30">
        <f t="shared" si="293"/>
        <v>38944.440020100003</v>
      </c>
      <c r="K624" s="30"/>
      <c r="L624" s="30"/>
      <c r="M624" s="30"/>
      <c r="N624" s="30"/>
      <c r="O624" s="24"/>
    </row>
    <row r="625" spans="3:15" x14ac:dyDescent="0.25">
      <c r="C625" s="95">
        <v>41939</v>
      </c>
      <c r="D625" s="96">
        <v>27.879182271336798</v>
      </c>
      <c r="E625" s="30">
        <v>50503.66</v>
      </c>
      <c r="G625" s="41">
        <f t="shared" si="294"/>
        <v>5</v>
      </c>
      <c r="H625" s="95">
        <v>42383</v>
      </c>
      <c r="I625" s="97">
        <f t="shared" si="292"/>
        <v>11.0570927869787</v>
      </c>
      <c r="J625" s="30">
        <f t="shared" si="293"/>
        <v>39500.108190699997</v>
      </c>
      <c r="K625" s="30"/>
      <c r="L625" s="30"/>
      <c r="M625" s="30"/>
      <c r="N625" s="30"/>
      <c r="O625" s="24"/>
    </row>
    <row r="626" spans="3:15" x14ac:dyDescent="0.25">
      <c r="C626" s="95">
        <v>41936</v>
      </c>
      <c r="D626" s="96">
        <v>29.114272875711801</v>
      </c>
      <c r="E626" s="30">
        <v>51940.73</v>
      </c>
      <c r="G626" s="41">
        <f t="shared" si="294"/>
        <v>6</v>
      </c>
      <c r="H626" s="95">
        <v>42384</v>
      </c>
      <c r="I626" s="97">
        <f t="shared" si="292"/>
        <v>10.7590320248949</v>
      </c>
      <c r="J626" s="30">
        <f t="shared" si="293"/>
        <v>38569.125141500001</v>
      </c>
      <c r="K626" s="30"/>
      <c r="L626" s="30"/>
      <c r="M626" s="97">
        <f t="shared" ref="M626:N626" si="307">AVERAGE(I622:I626)</f>
        <v>10.96094415404842</v>
      </c>
      <c r="N626" s="30">
        <f t="shared" si="307"/>
        <v>39295.598337540003</v>
      </c>
      <c r="O626" s="24"/>
    </row>
    <row r="627" spans="3:15" x14ac:dyDescent="0.25">
      <c r="C627" s="95">
        <v>41935</v>
      </c>
      <c r="D627" s="96">
        <v>30.189996950490102</v>
      </c>
      <c r="E627" s="30">
        <v>50713.26</v>
      </c>
      <c r="G627" s="41">
        <f t="shared" si="294"/>
        <v>7</v>
      </c>
      <c r="H627" s="95">
        <v>42385</v>
      </c>
      <c r="I627" s="97" t="str">
        <f t="shared" si="292"/>
        <v/>
      </c>
      <c r="J627" s="30" t="str">
        <f t="shared" si="293"/>
        <v/>
      </c>
      <c r="K627" s="30"/>
      <c r="L627" s="30"/>
      <c r="M627" s="30"/>
      <c r="N627" s="30"/>
      <c r="O627" s="24"/>
    </row>
    <row r="628" spans="3:15" x14ac:dyDescent="0.25">
      <c r="C628" s="95">
        <v>41934</v>
      </c>
      <c r="D628" s="96">
        <v>30.180036542390301</v>
      </c>
      <c r="E628" s="30">
        <v>52411.03</v>
      </c>
      <c r="G628" s="41">
        <f t="shared" si="294"/>
        <v>1</v>
      </c>
      <c r="H628" s="95">
        <v>42386</v>
      </c>
      <c r="I628" s="97" t="str">
        <f t="shared" si="292"/>
        <v/>
      </c>
      <c r="J628" s="30" t="str">
        <f t="shared" si="293"/>
        <v/>
      </c>
      <c r="K628" s="30"/>
      <c r="L628" s="30"/>
      <c r="M628" s="30"/>
      <c r="N628" s="30"/>
      <c r="O628" s="24"/>
    </row>
    <row r="629" spans="3:15" x14ac:dyDescent="0.25">
      <c r="C629" s="95">
        <v>41933</v>
      </c>
      <c r="D629" s="96">
        <v>32.201999386649398</v>
      </c>
      <c r="E629" s="30">
        <v>52432.43</v>
      </c>
      <c r="G629" s="41">
        <f t="shared" si="294"/>
        <v>2</v>
      </c>
      <c r="H629" s="95">
        <v>42387</v>
      </c>
      <c r="I629" s="97">
        <f t="shared" si="292"/>
        <v>10.8647955211182</v>
      </c>
      <c r="J629" s="30">
        <f t="shared" si="293"/>
        <v>37937.272806599998</v>
      </c>
      <c r="K629" s="97">
        <f t="shared" ref="K629:L629" si="308">AVERAGE(I623:I626,I629)</f>
        <v>10.903254974290281</v>
      </c>
      <c r="L629" s="30">
        <f t="shared" si="308"/>
        <v>38892.954779059997</v>
      </c>
      <c r="M629" s="30"/>
      <c r="N629" s="30"/>
      <c r="O629" s="24"/>
    </row>
    <row r="630" spans="3:15" x14ac:dyDescent="0.25">
      <c r="C630" s="95">
        <v>41932</v>
      </c>
      <c r="D630" s="96">
        <v>32.650217751140403</v>
      </c>
      <c r="E630" s="30">
        <v>54302.57</v>
      </c>
      <c r="G630" s="41">
        <f t="shared" si="294"/>
        <v>3</v>
      </c>
      <c r="H630" s="95">
        <v>42388</v>
      </c>
      <c r="I630" s="97">
        <f t="shared" si="292"/>
        <v>10.5282753058623</v>
      </c>
      <c r="J630" s="30">
        <f t="shared" si="293"/>
        <v>38057.013948699998</v>
      </c>
      <c r="K630" s="30"/>
      <c r="L630" s="30"/>
      <c r="M630" s="30"/>
      <c r="N630" s="30"/>
      <c r="O630" s="24"/>
    </row>
    <row r="631" spans="3:15" x14ac:dyDescent="0.25">
      <c r="C631" s="95">
        <v>41929</v>
      </c>
      <c r="D631" s="96">
        <v>31.8235038788571</v>
      </c>
      <c r="E631" s="30">
        <v>55723.79</v>
      </c>
      <c r="G631" s="41">
        <f t="shared" si="294"/>
        <v>4</v>
      </c>
      <c r="H631" s="95">
        <v>42389</v>
      </c>
      <c r="I631" s="97">
        <f t="shared" si="292"/>
        <v>10.384052356466899</v>
      </c>
      <c r="J631" s="30">
        <f t="shared" si="293"/>
        <v>37645.4781611</v>
      </c>
      <c r="K631" s="30"/>
      <c r="L631" s="30"/>
      <c r="M631" s="30"/>
      <c r="N631" s="30"/>
      <c r="O631" s="24"/>
    </row>
    <row r="632" spans="3:15" x14ac:dyDescent="0.25">
      <c r="C632" s="95">
        <v>41928</v>
      </c>
      <c r="D632" s="96">
        <v>32.371326324346001</v>
      </c>
      <c r="E632" s="30">
        <v>54298.33</v>
      </c>
      <c r="G632" s="41">
        <f t="shared" si="294"/>
        <v>5</v>
      </c>
      <c r="H632" s="95">
        <v>42390</v>
      </c>
      <c r="I632" s="97">
        <f t="shared" si="292"/>
        <v>10.3552077665878</v>
      </c>
      <c r="J632" s="30">
        <f t="shared" si="293"/>
        <v>37717.108704699996</v>
      </c>
      <c r="K632" s="30"/>
      <c r="L632" s="30"/>
      <c r="M632" s="30"/>
      <c r="N632" s="30"/>
      <c r="O632" s="24"/>
    </row>
    <row r="633" spans="3:15" x14ac:dyDescent="0.25">
      <c r="C633" s="95">
        <v>41927</v>
      </c>
      <c r="D633" s="96">
        <v>31.972910000354101</v>
      </c>
      <c r="E633" s="30">
        <v>56135.27</v>
      </c>
      <c r="G633" s="41">
        <f t="shared" si="294"/>
        <v>6</v>
      </c>
      <c r="H633" s="95">
        <v>42391</v>
      </c>
      <c r="I633" s="97">
        <f t="shared" si="292"/>
        <v>10.2494442703646</v>
      </c>
      <c r="J633" s="30">
        <f t="shared" si="293"/>
        <v>38031.220451599998</v>
      </c>
      <c r="K633" s="30"/>
      <c r="L633" s="30"/>
      <c r="M633" s="97">
        <f t="shared" ref="M633:N633" si="309">AVERAGE(I629:I633)</f>
        <v>10.476355044079959</v>
      </c>
      <c r="N633" s="30">
        <f t="shared" si="309"/>
        <v>37877.618814539994</v>
      </c>
      <c r="O633" s="24"/>
    </row>
    <row r="634" spans="3:15" x14ac:dyDescent="0.25">
      <c r="C634" s="95">
        <v>41926</v>
      </c>
      <c r="D634" s="96">
        <v>33.148238156130297</v>
      </c>
      <c r="E634" s="30">
        <v>58015.46</v>
      </c>
      <c r="G634" s="41">
        <f t="shared" si="294"/>
        <v>7</v>
      </c>
      <c r="H634" s="95">
        <v>42392</v>
      </c>
      <c r="I634" s="97" t="str">
        <f t="shared" si="292"/>
        <v/>
      </c>
      <c r="J634" s="30" t="str">
        <f t="shared" si="293"/>
        <v/>
      </c>
      <c r="K634" s="30"/>
      <c r="L634" s="30"/>
      <c r="M634" s="30"/>
      <c r="N634" s="30"/>
      <c r="O634" s="24"/>
    </row>
    <row r="635" spans="3:15" x14ac:dyDescent="0.25">
      <c r="C635" s="95">
        <v>41925</v>
      </c>
      <c r="D635" s="96">
        <v>32.1322765299509</v>
      </c>
      <c r="E635" s="30">
        <v>57956.53</v>
      </c>
      <c r="G635" s="41">
        <f t="shared" si="294"/>
        <v>1</v>
      </c>
      <c r="H635" s="95">
        <v>42393</v>
      </c>
      <c r="I635" s="97" t="str">
        <f t="shared" si="292"/>
        <v/>
      </c>
      <c r="J635" s="30" t="str">
        <f t="shared" si="293"/>
        <v/>
      </c>
      <c r="K635" s="30"/>
      <c r="L635" s="30"/>
      <c r="M635" s="30"/>
      <c r="N635" s="30"/>
      <c r="O635" s="24"/>
    </row>
    <row r="636" spans="3:15" x14ac:dyDescent="0.25">
      <c r="C636" s="95">
        <v>41922</v>
      </c>
      <c r="D636" s="96">
        <v>32.122316121851</v>
      </c>
      <c r="E636" s="30">
        <v>55311.59</v>
      </c>
      <c r="G636" s="41">
        <f t="shared" si="294"/>
        <v>2</v>
      </c>
      <c r="H636" s="95">
        <v>42394</v>
      </c>
      <c r="I636" s="97" t="str">
        <f t="shared" si="292"/>
        <v/>
      </c>
      <c r="J636" s="30" t="str">
        <f t="shared" si="293"/>
        <v/>
      </c>
      <c r="K636" s="97">
        <f t="shared" ref="K636:L636" si="310">AVERAGE(I630:I633,I636)</f>
        <v>10.3792449248204</v>
      </c>
      <c r="L636" s="30">
        <f t="shared" si="310"/>
        <v>37862.705316524996</v>
      </c>
      <c r="M636" s="30"/>
      <c r="N636" s="30"/>
      <c r="O636" s="24"/>
    </row>
    <row r="637" spans="3:15" x14ac:dyDescent="0.25">
      <c r="C637" s="95">
        <v>41921</v>
      </c>
      <c r="D637" s="96">
        <v>32.0127516327533</v>
      </c>
      <c r="E637" s="30">
        <v>57267.53</v>
      </c>
      <c r="G637" s="41">
        <f t="shared" si="294"/>
        <v>3</v>
      </c>
      <c r="H637" s="95">
        <v>42395</v>
      </c>
      <c r="I637" s="97">
        <f t="shared" si="292"/>
        <v>10.037917277918</v>
      </c>
      <c r="J637" s="30">
        <f t="shared" si="293"/>
        <v>37497.476179199999</v>
      </c>
      <c r="K637" s="30"/>
      <c r="L637" s="30"/>
      <c r="M637" s="30"/>
      <c r="N637" s="30"/>
      <c r="O637" s="24"/>
    </row>
    <row r="638" spans="3:15" x14ac:dyDescent="0.25">
      <c r="C638" s="95">
        <v>41920</v>
      </c>
      <c r="D638" s="96">
        <v>32.172118162350003</v>
      </c>
      <c r="E638" s="30">
        <v>57058.48</v>
      </c>
      <c r="G638" s="41">
        <f t="shared" si="294"/>
        <v>4</v>
      </c>
      <c r="H638" s="95">
        <v>42396</v>
      </c>
      <c r="I638" s="97">
        <f t="shared" si="292"/>
        <v>11.5089913617508</v>
      </c>
      <c r="J638" s="30">
        <f t="shared" si="293"/>
        <v>38376.367558099999</v>
      </c>
      <c r="K638" s="30"/>
      <c r="L638" s="30"/>
      <c r="M638" s="30"/>
      <c r="N638" s="30"/>
      <c r="O638" s="24"/>
    </row>
    <row r="639" spans="3:15" x14ac:dyDescent="0.25">
      <c r="C639" s="95">
        <v>41919</v>
      </c>
      <c r="D639" s="96">
        <v>32.231880610948799</v>
      </c>
      <c r="E639" s="30">
        <v>57436.33</v>
      </c>
      <c r="G639" s="41">
        <f t="shared" si="294"/>
        <v>5</v>
      </c>
      <c r="H639" s="95">
        <v>42397</v>
      </c>
      <c r="I639" s="97">
        <f t="shared" si="292"/>
        <v>12.220491245434699</v>
      </c>
      <c r="J639" s="30">
        <f t="shared" si="293"/>
        <v>38630.192052899998</v>
      </c>
      <c r="K639" s="30"/>
      <c r="L639" s="30"/>
      <c r="M639" s="30"/>
      <c r="N639" s="30"/>
      <c r="O639" s="24"/>
    </row>
    <row r="640" spans="3:15" x14ac:dyDescent="0.25">
      <c r="C640" s="95">
        <v>41918</v>
      </c>
      <c r="D640" s="96">
        <v>31.136235719971001</v>
      </c>
      <c r="E640" s="30">
        <v>57115.9</v>
      </c>
      <c r="G640" s="41">
        <f t="shared" si="294"/>
        <v>6</v>
      </c>
      <c r="H640" s="95">
        <v>42398</v>
      </c>
      <c r="I640" s="97">
        <f t="shared" si="292"/>
        <v>12.3743290581231</v>
      </c>
      <c r="J640" s="30">
        <f t="shared" si="293"/>
        <v>40405.990161900001</v>
      </c>
      <c r="K640" s="30"/>
      <c r="L640" s="30"/>
      <c r="M640" s="97">
        <f t="shared" ref="M640:N640" si="311">AVERAGE(I636:I640)</f>
        <v>11.535432235806651</v>
      </c>
      <c r="N640" s="30">
        <f t="shared" si="311"/>
        <v>38727.506488024999</v>
      </c>
      <c r="O640" s="24"/>
    </row>
    <row r="641" spans="3:15" x14ac:dyDescent="0.25">
      <c r="C641" s="95">
        <v>41915</v>
      </c>
      <c r="D641" s="96">
        <v>31.016710822773401</v>
      </c>
      <c r="E641" s="30">
        <v>54539.55</v>
      </c>
      <c r="G641" s="41">
        <f t="shared" si="294"/>
        <v>7</v>
      </c>
      <c r="H641" s="95">
        <v>42399</v>
      </c>
      <c r="I641" s="97" t="str">
        <f t="shared" si="292"/>
        <v/>
      </c>
      <c r="J641" s="30" t="str">
        <f t="shared" si="293"/>
        <v/>
      </c>
      <c r="K641" s="30"/>
      <c r="L641" s="30"/>
      <c r="M641" s="30"/>
      <c r="N641" s="30"/>
      <c r="O641" s="24"/>
    </row>
    <row r="642" spans="3:15" x14ac:dyDescent="0.25">
      <c r="C642" s="95">
        <v>41914</v>
      </c>
      <c r="D642" s="96">
        <v>31.3454042900667</v>
      </c>
      <c r="E642" s="30">
        <v>53518.57</v>
      </c>
      <c r="G642" s="41">
        <f t="shared" si="294"/>
        <v>1</v>
      </c>
      <c r="H642" s="95">
        <v>42400</v>
      </c>
      <c r="I642" s="97" t="str">
        <f t="shared" si="292"/>
        <v/>
      </c>
      <c r="J642" s="30" t="str">
        <f t="shared" si="293"/>
        <v/>
      </c>
      <c r="K642" s="30"/>
      <c r="L642" s="30"/>
      <c r="M642" s="30"/>
      <c r="N642" s="30"/>
      <c r="O642" s="24"/>
    </row>
    <row r="643" spans="3:15" x14ac:dyDescent="0.25">
      <c r="C643" s="95">
        <v>41913</v>
      </c>
      <c r="D643" s="96">
        <v>30.638215314981</v>
      </c>
      <c r="E643" s="30">
        <v>52858.43</v>
      </c>
      <c r="G643" s="41">
        <f t="shared" si="294"/>
        <v>2</v>
      </c>
      <c r="H643" s="95">
        <v>42401</v>
      </c>
      <c r="I643" s="97">
        <f t="shared" si="292"/>
        <v>12.912761402532499</v>
      </c>
      <c r="J643" s="30">
        <f t="shared" si="293"/>
        <v>40570.036222399998</v>
      </c>
      <c r="K643" s="97">
        <f t="shared" ref="K643:L643" si="312">AVERAGE(I637:I640,I643)</f>
        <v>11.810898069151822</v>
      </c>
      <c r="L643" s="30">
        <f t="shared" si="312"/>
        <v>39096.012434899996</v>
      </c>
      <c r="M643" s="30"/>
      <c r="N643" s="30"/>
      <c r="O643" s="24"/>
    </row>
    <row r="644" spans="3:15" x14ac:dyDescent="0.25">
      <c r="C644" s="95">
        <v>41912</v>
      </c>
      <c r="D644" s="96">
        <v>30.8772651093762</v>
      </c>
      <c r="E644" s="30">
        <v>54115.98</v>
      </c>
      <c r="G644" s="41">
        <f t="shared" si="294"/>
        <v>3</v>
      </c>
      <c r="H644" s="95">
        <v>42402</v>
      </c>
      <c r="I644" s="97">
        <f t="shared" si="292"/>
        <v>12.4897074176394</v>
      </c>
      <c r="J644" s="30">
        <f t="shared" si="293"/>
        <v>38596.167316699997</v>
      </c>
      <c r="K644" s="30"/>
      <c r="L644" s="30"/>
      <c r="M644" s="30"/>
      <c r="N644" s="30"/>
      <c r="O644" s="24"/>
    </row>
    <row r="645" spans="3:15" x14ac:dyDescent="0.25">
      <c r="C645" s="95">
        <v>41911</v>
      </c>
      <c r="D645" s="96">
        <v>32.799623872637397</v>
      </c>
      <c r="E645" s="30">
        <v>54625.35</v>
      </c>
      <c r="G645" s="41">
        <f t="shared" si="294"/>
        <v>4</v>
      </c>
      <c r="H645" s="95">
        <v>42403</v>
      </c>
      <c r="I645" s="97">
        <f t="shared" si="292"/>
        <v>12.355099331537</v>
      </c>
      <c r="J645" s="30">
        <f t="shared" si="293"/>
        <v>39588.8164015</v>
      </c>
      <c r="K645" s="30"/>
      <c r="L645" s="30"/>
      <c r="M645" s="30"/>
      <c r="N645" s="30"/>
      <c r="O645" s="24"/>
    </row>
    <row r="646" spans="3:15" x14ac:dyDescent="0.25">
      <c r="C646" s="95">
        <v>41908</v>
      </c>
      <c r="D646" s="96">
        <v>32.371326324346001</v>
      </c>
      <c r="E646" s="30">
        <v>57212.38</v>
      </c>
      <c r="G646" s="41">
        <f t="shared" si="294"/>
        <v>5</v>
      </c>
      <c r="H646" s="95">
        <v>42404</v>
      </c>
      <c r="I646" s="97">
        <f t="shared" ref="I646:I709" si="313">IFERROR(VLOOKUP(H646,$C$6:$E$923,2,FALSE),"")</f>
        <v>12.4320182378812</v>
      </c>
      <c r="J646" s="30">
        <f t="shared" ref="J646:J709" si="314">IFERROR(VLOOKUP(H646,$C$6:$E$923,3,FALSE),"")</f>
        <v>40821.7359774</v>
      </c>
      <c r="K646" s="30"/>
      <c r="L646" s="30"/>
      <c r="M646" s="30"/>
      <c r="N646" s="30"/>
      <c r="O646" s="24"/>
    </row>
    <row r="647" spans="3:15" x14ac:dyDescent="0.25">
      <c r="C647" s="95">
        <v>41907</v>
      </c>
      <c r="D647" s="96">
        <v>32.978911218433701</v>
      </c>
      <c r="E647" s="30">
        <v>55962.080000000002</v>
      </c>
      <c r="G647" s="41">
        <f t="shared" ref="G647:G710" si="315">WEEKDAY(H647)</f>
        <v>6</v>
      </c>
      <c r="H647" s="95">
        <v>42405</v>
      </c>
      <c r="I647" s="97">
        <f t="shared" si="313"/>
        <v>12.451247964467299</v>
      </c>
      <c r="J647" s="30">
        <f t="shared" si="314"/>
        <v>40592.094121599999</v>
      </c>
      <c r="K647" s="30"/>
      <c r="L647" s="30"/>
      <c r="M647" s="97">
        <f t="shared" ref="M647:N647" si="316">AVERAGE(I643:I647)</f>
        <v>12.528166870811479</v>
      </c>
      <c r="N647" s="30">
        <f t="shared" si="316"/>
        <v>40033.77000792</v>
      </c>
      <c r="O647" s="24"/>
    </row>
    <row r="648" spans="3:15" x14ac:dyDescent="0.25">
      <c r="C648" s="95">
        <v>41906</v>
      </c>
      <c r="D648" s="96">
        <v>33.536694072022499</v>
      </c>
      <c r="E648" s="30">
        <v>56824.42</v>
      </c>
      <c r="G648" s="41">
        <f t="shared" si="315"/>
        <v>7</v>
      </c>
      <c r="H648" s="95">
        <v>42406</v>
      </c>
      <c r="I648" s="97" t="str">
        <f t="shared" si="313"/>
        <v/>
      </c>
      <c r="J648" s="30" t="str">
        <f t="shared" si="314"/>
        <v/>
      </c>
      <c r="K648" s="30"/>
      <c r="L648" s="30"/>
      <c r="M648" s="30"/>
      <c r="N648" s="30"/>
      <c r="O648" s="24"/>
    </row>
    <row r="649" spans="3:15" x14ac:dyDescent="0.25">
      <c r="C649" s="95">
        <v>41905</v>
      </c>
      <c r="D649" s="96">
        <v>34.781745084497302</v>
      </c>
      <c r="E649" s="30">
        <v>56540.5</v>
      </c>
      <c r="G649" s="41">
        <f t="shared" si="315"/>
        <v>1</v>
      </c>
      <c r="H649" s="95">
        <v>42407</v>
      </c>
      <c r="I649" s="97" t="str">
        <f t="shared" si="313"/>
        <v/>
      </c>
      <c r="J649" s="30" t="str">
        <f t="shared" si="314"/>
        <v/>
      </c>
      <c r="K649" s="30"/>
      <c r="L649" s="30"/>
      <c r="M649" s="30"/>
      <c r="N649" s="30"/>
      <c r="O649" s="24"/>
    </row>
    <row r="650" spans="3:15" x14ac:dyDescent="0.25">
      <c r="C650" s="95">
        <v>41904</v>
      </c>
      <c r="D650" s="96">
        <v>34.368936986762797</v>
      </c>
      <c r="E650" s="30">
        <v>56818.11</v>
      </c>
      <c r="G650" s="41">
        <f t="shared" si="315"/>
        <v>2</v>
      </c>
      <c r="H650" s="95">
        <v>42408</v>
      </c>
      <c r="I650" s="97" t="str">
        <f t="shared" si="313"/>
        <v/>
      </c>
      <c r="J650" s="30" t="str">
        <f t="shared" si="314"/>
        <v/>
      </c>
      <c r="K650" s="97">
        <f t="shared" ref="K650:L650" si="317">AVERAGE(I644:I647,I650)</f>
        <v>12.432018237881225</v>
      </c>
      <c r="L650" s="30">
        <f t="shared" si="317"/>
        <v>39899.703454300005</v>
      </c>
      <c r="M650" s="30"/>
      <c r="N650" s="30"/>
      <c r="O650" s="24"/>
    </row>
    <row r="651" spans="3:15" x14ac:dyDescent="0.25">
      <c r="C651" s="95">
        <v>41901</v>
      </c>
      <c r="D651" s="96">
        <v>33.578392145204099</v>
      </c>
      <c r="E651" s="30">
        <v>57788.7</v>
      </c>
      <c r="G651" s="41">
        <f t="shared" si="315"/>
        <v>3</v>
      </c>
      <c r="H651" s="95">
        <v>42409</v>
      </c>
      <c r="I651" s="97" t="str">
        <f t="shared" si="313"/>
        <v/>
      </c>
      <c r="J651" s="30" t="str">
        <f t="shared" si="314"/>
        <v/>
      </c>
      <c r="K651" s="30"/>
      <c r="L651" s="30"/>
      <c r="M651" s="30"/>
      <c r="N651" s="30"/>
      <c r="O651" s="24"/>
    </row>
    <row r="652" spans="3:15" x14ac:dyDescent="0.25">
      <c r="C652" s="95">
        <v>41900</v>
      </c>
      <c r="D652" s="96">
        <v>35.366999849230602</v>
      </c>
      <c r="E652" s="30">
        <v>58374.48</v>
      </c>
      <c r="G652" s="41">
        <f t="shared" si="315"/>
        <v>4</v>
      </c>
      <c r="H652" s="95">
        <v>42410</v>
      </c>
      <c r="I652" s="97">
        <f t="shared" si="313"/>
        <v>12.2589506986068</v>
      </c>
      <c r="J652" s="30">
        <f t="shared" si="314"/>
        <v>40376.579793800003</v>
      </c>
      <c r="K652" s="30"/>
      <c r="L652" s="30"/>
      <c r="M652" s="30"/>
      <c r="N652" s="30"/>
      <c r="O652" s="24"/>
    </row>
    <row r="653" spans="3:15" x14ac:dyDescent="0.25">
      <c r="C653" s="95">
        <v>41899</v>
      </c>
      <c r="D653" s="96">
        <v>34.783973028581102</v>
      </c>
      <c r="E653" s="30">
        <v>59108.19</v>
      </c>
      <c r="G653" s="41">
        <f t="shared" si="315"/>
        <v>5</v>
      </c>
      <c r="H653" s="95">
        <v>42411</v>
      </c>
      <c r="I653" s="97">
        <f t="shared" si="313"/>
        <v>12.1051128859184</v>
      </c>
      <c r="J653" s="30">
        <f t="shared" si="314"/>
        <v>39318.302911300001</v>
      </c>
      <c r="K653" s="30"/>
      <c r="L653" s="30"/>
      <c r="M653" s="30"/>
      <c r="N653" s="30"/>
      <c r="O653" s="24"/>
    </row>
    <row r="654" spans="3:15" x14ac:dyDescent="0.25">
      <c r="C654" s="95">
        <v>41898</v>
      </c>
      <c r="D654" s="96">
        <v>37.442180058322101</v>
      </c>
      <c r="E654" s="30">
        <v>59114.66</v>
      </c>
      <c r="G654" s="41">
        <f t="shared" si="315"/>
        <v>6</v>
      </c>
      <c r="H654" s="95">
        <v>42412</v>
      </c>
      <c r="I654" s="97">
        <f t="shared" si="313"/>
        <v>11.8935858934718</v>
      </c>
      <c r="J654" s="30">
        <f t="shared" si="314"/>
        <v>39808.045794099999</v>
      </c>
      <c r="K654" s="30"/>
      <c r="L654" s="30"/>
      <c r="M654" s="97">
        <f t="shared" ref="M654:N654" si="318">AVERAGE(I650:I654)</f>
        <v>12.085883159332333</v>
      </c>
      <c r="N654" s="30">
        <f t="shared" si="318"/>
        <v>39834.309499733332</v>
      </c>
      <c r="O654" s="24"/>
    </row>
    <row r="655" spans="3:15" x14ac:dyDescent="0.25">
      <c r="C655" s="95">
        <v>41897</v>
      </c>
      <c r="D655" s="96">
        <v>38.163552226244398</v>
      </c>
      <c r="E655" s="30">
        <v>57948.76</v>
      </c>
      <c r="G655" s="41">
        <f t="shared" si="315"/>
        <v>7</v>
      </c>
      <c r="H655" s="95">
        <v>42413</v>
      </c>
      <c r="I655" s="97" t="str">
        <f t="shared" si="313"/>
        <v/>
      </c>
      <c r="J655" s="30" t="str">
        <f t="shared" si="314"/>
        <v/>
      </c>
      <c r="K655" s="30"/>
      <c r="L655" s="30"/>
      <c r="M655" s="30"/>
      <c r="N655" s="30"/>
      <c r="O655" s="24"/>
    </row>
    <row r="656" spans="3:15" x14ac:dyDescent="0.25">
      <c r="C656" s="95">
        <v>41894</v>
      </c>
      <c r="D656" s="96">
        <v>38.9343334467641</v>
      </c>
      <c r="E656" s="30">
        <v>56927.81</v>
      </c>
      <c r="G656" s="41">
        <f t="shared" si="315"/>
        <v>1</v>
      </c>
      <c r="H656" s="95">
        <v>42414</v>
      </c>
      <c r="I656" s="97" t="str">
        <f t="shared" si="313"/>
        <v/>
      </c>
      <c r="J656" s="30" t="str">
        <f t="shared" si="314"/>
        <v/>
      </c>
      <c r="K656" s="30"/>
      <c r="L656" s="30"/>
      <c r="M656" s="30"/>
      <c r="N656" s="30"/>
      <c r="O656" s="24"/>
    </row>
    <row r="657" spans="3:15" x14ac:dyDescent="0.25">
      <c r="C657" s="95">
        <v>41893</v>
      </c>
      <c r="D657" s="96">
        <v>39.102324225595297</v>
      </c>
      <c r="E657" s="30">
        <v>58337.29</v>
      </c>
      <c r="G657" s="41">
        <f t="shared" si="315"/>
        <v>2</v>
      </c>
      <c r="H657" s="95">
        <v>42415</v>
      </c>
      <c r="I657" s="97">
        <f t="shared" si="313"/>
        <v>12.2108763821417</v>
      </c>
      <c r="J657" s="30">
        <f t="shared" si="314"/>
        <v>40092.892066599998</v>
      </c>
      <c r="K657" s="97">
        <f t="shared" ref="K657:L657" si="319">AVERAGE(I651:I654,I657)</f>
        <v>12.117131465034674</v>
      </c>
      <c r="L657" s="30">
        <f t="shared" si="319"/>
        <v>39898.955141450002</v>
      </c>
      <c r="M657" s="30"/>
      <c r="N657" s="30"/>
      <c r="O657" s="24"/>
    </row>
    <row r="658" spans="3:15" x14ac:dyDescent="0.25">
      <c r="C658" s="95">
        <v>41892</v>
      </c>
      <c r="D658" s="96">
        <v>39.991687172348797</v>
      </c>
      <c r="E658" s="30">
        <v>58198.66</v>
      </c>
      <c r="G658" s="41">
        <f t="shared" si="315"/>
        <v>3</v>
      </c>
      <c r="H658" s="95">
        <v>42416</v>
      </c>
      <c r="I658" s="97">
        <f t="shared" si="313"/>
        <v>12.278180425192801</v>
      </c>
      <c r="J658" s="30">
        <f t="shared" si="314"/>
        <v>40947.695095100004</v>
      </c>
      <c r="K658" s="30"/>
      <c r="L658" s="30"/>
      <c r="M658" s="30"/>
      <c r="N658" s="30"/>
      <c r="O658" s="24"/>
    </row>
    <row r="659" spans="3:15" x14ac:dyDescent="0.25">
      <c r="C659" s="95">
        <v>41891</v>
      </c>
      <c r="D659" s="96">
        <v>38.9343334467641</v>
      </c>
      <c r="E659" s="30">
        <v>58676.34</v>
      </c>
      <c r="G659" s="41">
        <f t="shared" si="315"/>
        <v>4</v>
      </c>
      <c r="H659" s="95">
        <v>42417</v>
      </c>
      <c r="I659" s="97">
        <f t="shared" si="313"/>
        <v>12.441633101174199</v>
      </c>
      <c r="J659" s="30">
        <f t="shared" si="314"/>
        <v>41630.815748100002</v>
      </c>
      <c r="K659" s="30"/>
      <c r="L659" s="30"/>
      <c r="M659" s="30"/>
      <c r="N659" s="30"/>
      <c r="O659" s="24"/>
    </row>
    <row r="660" spans="3:15" x14ac:dyDescent="0.25">
      <c r="C660" s="95">
        <v>41890</v>
      </c>
      <c r="D660" s="96">
        <v>38.9046880152056</v>
      </c>
      <c r="E660" s="30">
        <v>59192.75</v>
      </c>
      <c r="G660" s="41">
        <f t="shared" si="315"/>
        <v>5</v>
      </c>
      <c r="H660" s="95">
        <v>42418</v>
      </c>
      <c r="I660" s="97">
        <f t="shared" si="313"/>
        <v>12.2012615188486</v>
      </c>
      <c r="J660" s="30">
        <f t="shared" si="314"/>
        <v>41477.632447000004</v>
      </c>
      <c r="K660" s="30"/>
      <c r="L660" s="30"/>
      <c r="M660" s="30"/>
      <c r="N660" s="30"/>
      <c r="O660" s="24"/>
    </row>
    <row r="661" spans="3:15" x14ac:dyDescent="0.25">
      <c r="C661" s="95">
        <v>41887</v>
      </c>
      <c r="D661" s="96">
        <v>39.527242077933103</v>
      </c>
      <c r="E661" s="30">
        <v>60681.98</v>
      </c>
      <c r="G661" s="41">
        <f t="shared" si="315"/>
        <v>6</v>
      </c>
      <c r="H661" s="95">
        <v>42419</v>
      </c>
      <c r="I661" s="97">
        <f t="shared" si="313"/>
        <v>12.682004683499899</v>
      </c>
      <c r="J661" s="30">
        <f t="shared" si="314"/>
        <v>41543.404612300001</v>
      </c>
      <c r="K661" s="30"/>
      <c r="L661" s="30"/>
      <c r="M661" s="97">
        <f t="shared" ref="M661:N661" si="320">AVERAGE(I657:I661)</f>
        <v>12.362791222171438</v>
      </c>
      <c r="N661" s="30">
        <f t="shared" si="320"/>
        <v>41138.487993820003</v>
      </c>
      <c r="O661" s="24"/>
    </row>
    <row r="662" spans="3:15" x14ac:dyDescent="0.25">
      <c r="C662" s="95">
        <v>41886</v>
      </c>
      <c r="D662" s="96">
        <v>39.527242077933103</v>
      </c>
      <c r="E662" s="30">
        <v>60800.02</v>
      </c>
      <c r="G662" s="41">
        <f t="shared" si="315"/>
        <v>7</v>
      </c>
      <c r="H662" s="95">
        <v>42420</v>
      </c>
      <c r="I662" s="97" t="str">
        <f t="shared" si="313"/>
        <v/>
      </c>
      <c r="J662" s="30" t="str">
        <f t="shared" si="314"/>
        <v/>
      </c>
      <c r="K662" s="30"/>
      <c r="L662" s="30"/>
      <c r="M662" s="30"/>
      <c r="N662" s="30"/>
      <c r="O662" s="24"/>
    </row>
    <row r="663" spans="3:15" x14ac:dyDescent="0.25">
      <c r="C663" s="95">
        <v>41885</v>
      </c>
      <c r="D663" s="96">
        <v>40.317786919491702</v>
      </c>
      <c r="E663" s="30">
        <v>61837.04</v>
      </c>
      <c r="G663" s="41">
        <f t="shared" si="315"/>
        <v>1</v>
      </c>
      <c r="H663" s="95">
        <v>42421</v>
      </c>
      <c r="I663" s="97" t="str">
        <f t="shared" si="313"/>
        <v/>
      </c>
      <c r="J663" s="30" t="str">
        <f t="shared" si="314"/>
        <v/>
      </c>
      <c r="K663" s="30"/>
      <c r="L663" s="30"/>
      <c r="M663" s="30"/>
      <c r="N663" s="30"/>
      <c r="O663" s="24"/>
    </row>
    <row r="664" spans="3:15" x14ac:dyDescent="0.25">
      <c r="C664" s="95">
        <v>41884</v>
      </c>
      <c r="D664" s="96">
        <v>37.728752563387097</v>
      </c>
      <c r="E664" s="30">
        <v>61895.98</v>
      </c>
      <c r="G664" s="41">
        <f t="shared" si="315"/>
        <v>2</v>
      </c>
      <c r="H664" s="95">
        <v>42422</v>
      </c>
      <c r="I664" s="97">
        <f t="shared" si="313"/>
        <v>13.1723627114441</v>
      </c>
      <c r="J664" s="30">
        <f t="shared" si="314"/>
        <v>43234.854922899998</v>
      </c>
      <c r="K664" s="97">
        <f t="shared" ref="K664:L664" si="321">AVERAGE(I658:I661,I664)</f>
        <v>12.55508848803192</v>
      </c>
      <c r="L664" s="30">
        <f t="shared" si="321"/>
        <v>41766.880565080006</v>
      </c>
      <c r="M664" s="30"/>
      <c r="N664" s="30"/>
      <c r="O664" s="24"/>
    </row>
    <row r="665" spans="3:15" x14ac:dyDescent="0.25">
      <c r="C665" s="95">
        <v>41883</v>
      </c>
      <c r="D665" s="96">
        <v>38.390833868192502</v>
      </c>
      <c r="E665" s="30">
        <v>61141.27</v>
      </c>
      <c r="G665" s="41">
        <f t="shared" si="315"/>
        <v>3</v>
      </c>
      <c r="H665" s="95">
        <v>42423</v>
      </c>
      <c r="I665" s="97">
        <f t="shared" si="313"/>
        <v>13.268511344374399</v>
      </c>
      <c r="J665" s="30">
        <f t="shared" si="314"/>
        <v>42520.941204100003</v>
      </c>
      <c r="K665" s="30"/>
      <c r="L665" s="30"/>
      <c r="M665" s="30"/>
      <c r="N665" s="30"/>
      <c r="O665" s="24"/>
    </row>
    <row r="666" spans="3:15" x14ac:dyDescent="0.25">
      <c r="C666" s="95">
        <v>41880</v>
      </c>
      <c r="D666" s="96">
        <v>39.527242077933103</v>
      </c>
      <c r="E666" s="30">
        <v>61288.15</v>
      </c>
      <c r="G666" s="41">
        <f t="shared" si="315"/>
        <v>4</v>
      </c>
      <c r="H666" s="95">
        <v>42424</v>
      </c>
      <c r="I666" s="97">
        <f t="shared" si="313"/>
        <v>13.0281397620488</v>
      </c>
      <c r="J666" s="30">
        <f t="shared" si="314"/>
        <v>42084.556729999997</v>
      </c>
      <c r="K666" s="30"/>
      <c r="L666" s="30"/>
      <c r="M666" s="30"/>
      <c r="N666" s="30"/>
      <c r="O666" s="24"/>
    </row>
    <row r="667" spans="3:15" x14ac:dyDescent="0.25">
      <c r="C667" s="95">
        <v>41879</v>
      </c>
      <c r="D667" s="96">
        <v>39.487714835855101</v>
      </c>
      <c r="E667" s="30">
        <v>60290.87</v>
      </c>
      <c r="G667" s="41">
        <f t="shared" si="315"/>
        <v>5</v>
      </c>
      <c r="H667" s="95">
        <v>42425</v>
      </c>
      <c r="I667" s="97">
        <f t="shared" si="313"/>
        <v>13.3838897038907</v>
      </c>
      <c r="J667" s="30">
        <f t="shared" si="314"/>
        <v>41887.902461899997</v>
      </c>
      <c r="K667" s="30"/>
      <c r="L667" s="30"/>
      <c r="M667" s="30"/>
      <c r="N667" s="30"/>
      <c r="O667" s="24"/>
    </row>
    <row r="668" spans="3:15" x14ac:dyDescent="0.25">
      <c r="C668" s="95">
        <v>41878</v>
      </c>
      <c r="D668" s="96">
        <v>38.795988099491296</v>
      </c>
      <c r="E668" s="30">
        <v>60950.57</v>
      </c>
      <c r="G668" s="41">
        <f t="shared" si="315"/>
        <v>6</v>
      </c>
      <c r="H668" s="95">
        <v>42426</v>
      </c>
      <c r="I668" s="97">
        <f t="shared" si="313"/>
        <v>13.4511937469419</v>
      </c>
      <c r="J668" s="30">
        <f t="shared" si="314"/>
        <v>41593.079401499999</v>
      </c>
      <c r="K668" s="30"/>
      <c r="L668" s="30"/>
      <c r="M668" s="97">
        <f t="shared" ref="M668:N668" si="322">AVERAGE(I664:I668)</f>
        <v>13.26081945373998</v>
      </c>
      <c r="N668" s="30">
        <f t="shared" si="322"/>
        <v>42264.266944079995</v>
      </c>
      <c r="O668" s="24"/>
    </row>
    <row r="669" spans="3:15" x14ac:dyDescent="0.25">
      <c r="C669" s="95">
        <v>41877</v>
      </c>
      <c r="D669" s="96">
        <v>37.531116352997401</v>
      </c>
      <c r="E669" s="30">
        <v>59821.45</v>
      </c>
      <c r="G669" s="41">
        <f t="shared" si="315"/>
        <v>7</v>
      </c>
      <c r="H669" s="95">
        <v>42427</v>
      </c>
      <c r="I669" s="97" t="str">
        <f t="shared" si="313"/>
        <v/>
      </c>
      <c r="J669" s="30" t="str">
        <f t="shared" si="314"/>
        <v/>
      </c>
      <c r="K669" s="30"/>
      <c r="L669" s="30"/>
      <c r="M669" s="30"/>
      <c r="N669" s="30"/>
      <c r="O669" s="24"/>
    </row>
    <row r="670" spans="3:15" x14ac:dyDescent="0.25">
      <c r="C670" s="95">
        <v>41876</v>
      </c>
      <c r="D670" s="96">
        <v>38.163552226244398</v>
      </c>
      <c r="E670" s="30">
        <v>59735.17</v>
      </c>
      <c r="G670" s="41">
        <f t="shared" si="315"/>
        <v>1</v>
      </c>
      <c r="H670" s="95">
        <v>42428</v>
      </c>
      <c r="I670" s="97" t="str">
        <f t="shared" si="313"/>
        <v/>
      </c>
      <c r="J670" s="30" t="str">
        <f t="shared" si="314"/>
        <v/>
      </c>
      <c r="K670" s="30"/>
      <c r="L670" s="30"/>
      <c r="M670" s="30"/>
      <c r="N670" s="30"/>
      <c r="O670" s="24"/>
    </row>
    <row r="671" spans="3:15" x14ac:dyDescent="0.25">
      <c r="C671" s="95">
        <v>41873</v>
      </c>
      <c r="D671" s="96">
        <v>38.400715678711997</v>
      </c>
      <c r="E671" s="30">
        <v>58407.32</v>
      </c>
      <c r="G671" s="41">
        <f t="shared" si="315"/>
        <v>2</v>
      </c>
      <c r="H671" s="95">
        <v>42429</v>
      </c>
      <c r="I671" s="97">
        <f t="shared" si="313"/>
        <v>14.1626936306257</v>
      </c>
      <c r="J671" s="30">
        <f t="shared" si="314"/>
        <v>42793.859989700002</v>
      </c>
      <c r="K671" s="97">
        <f t="shared" ref="K671:L671" si="323">AVERAGE(I665:I668,I671)</f>
        <v>13.458885637576298</v>
      </c>
      <c r="L671" s="30">
        <f t="shared" si="323"/>
        <v>42176.067957439998</v>
      </c>
      <c r="M671" s="30"/>
      <c r="N671" s="30"/>
      <c r="O671" s="24"/>
    </row>
    <row r="672" spans="3:15" x14ac:dyDescent="0.25">
      <c r="C672" s="95">
        <v>41872</v>
      </c>
      <c r="D672" s="96">
        <v>38.114143173646902</v>
      </c>
      <c r="E672" s="30">
        <v>58992.11</v>
      </c>
      <c r="G672" s="41">
        <f t="shared" si="315"/>
        <v>3</v>
      </c>
      <c r="H672" s="95">
        <v>42430</v>
      </c>
      <c r="I672" s="97">
        <f t="shared" si="313"/>
        <v>14.441524666123399</v>
      </c>
      <c r="J672" s="30">
        <f t="shared" si="314"/>
        <v>44121.7914561</v>
      </c>
      <c r="K672" s="30"/>
      <c r="L672" s="30"/>
      <c r="M672" s="30"/>
      <c r="N672" s="30"/>
      <c r="O672" s="24"/>
    </row>
    <row r="673" spans="3:15" x14ac:dyDescent="0.25">
      <c r="C673" s="95">
        <v>41871</v>
      </c>
      <c r="D673" s="96">
        <v>37.274189279490898</v>
      </c>
      <c r="E673" s="30">
        <v>58878.239999999998</v>
      </c>
      <c r="G673" s="41">
        <f t="shared" si="315"/>
        <v>4</v>
      </c>
      <c r="H673" s="95">
        <v>42431</v>
      </c>
      <c r="I673" s="97">
        <f t="shared" si="313"/>
        <v>13.951166638179201</v>
      </c>
      <c r="J673" s="30">
        <f t="shared" si="314"/>
        <v>44893.481058099998</v>
      </c>
      <c r="K673" s="30"/>
      <c r="L673" s="30"/>
      <c r="M673" s="30"/>
      <c r="N673" s="30"/>
      <c r="O673" s="24"/>
    </row>
    <row r="674" spans="3:15" x14ac:dyDescent="0.25">
      <c r="C674" s="95">
        <v>41870</v>
      </c>
      <c r="D674" s="96">
        <v>37.471825489880501</v>
      </c>
      <c r="E674" s="30">
        <v>58449.29</v>
      </c>
      <c r="G674" s="41">
        <f t="shared" si="315"/>
        <v>5</v>
      </c>
      <c r="H674" s="95">
        <v>42432</v>
      </c>
      <c r="I674" s="97">
        <f t="shared" si="313"/>
        <v>14.931882694067699</v>
      </c>
      <c r="J674" s="30">
        <f t="shared" si="314"/>
        <v>47193.391569799998</v>
      </c>
      <c r="K674" s="30"/>
      <c r="L674" s="30"/>
      <c r="M674" s="30"/>
      <c r="N674" s="30"/>
      <c r="O674" s="24"/>
    </row>
    <row r="675" spans="3:15" x14ac:dyDescent="0.25">
      <c r="C675" s="95">
        <v>41869</v>
      </c>
      <c r="D675" s="96">
        <v>37.442180058322101</v>
      </c>
      <c r="E675" s="30">
        <v>57560.72</v>
      </c>
      <c r="G675" s="41">
        <f t="shared" si="315"/>
        <v>6</v>
      </c>
      <c r="H675" s="95">
        <v>42433</v>
      </c>
      <c r="I675" s="97">
        <f t="shared" si="313"/>
        <v>15.191484002979401</v>
      </c>
      <c r="J675" s="30">
        <f t="shared" si="314"/>
        <v>49084.867819500003</v>
      </c>
      <c r="K675" s="30"/>
      <c r="L675" s="30"/>
      <c r="M675" s="97">
        <f t="shared" ref="M675:N675" si="324">AVERAGE(I671:I675)</f>
        <v>14.535750326395078</v>
      </c>
      <c r="N675" s="30">
        <f t="shared" si="324"/>
        <v>45617.478378640008</v>
      </c>
      <c r="O675" s="24"/>
    </row>
    <row r="676" spans="3:15" x14ac:dyDescent="0.25">
      <c r="C676" s="95">
        <v>41866</v>
      </c>
      <c r="D676" s="96">
        <v>37.353243763646702</v>
      </c>
      <c r="E676" s="30">
        <v>56963.65</v>
      </c>
      <c r="G676" s="41">
        <f t="shared" si="315"/>
        <v>7</v>
      </c>
      <c r="H676" s="95">
        <v>42434</v>
      </c>
      <c r="I676" s="97" t="str">
        <f t="shared" si="313"/>
        <v/>
      </c>
      <c r="J676" s="30" t="str">
        <f t="shared" si="314"/>
        <v/>
      </c>
      <c r="K676" s="30"/>
      <c r="L676" s="30"/>
      <c r="M676" s="30"/>
      <c r="N676" s="30"/>
      <c r="O676" s="24"/>
    </row>
    <row r="677" spans="3:15" x14ac:dyDescent="0.25">
      <c r="C677" s="95">
        <v>41865</v>
      </c>
      <c r="D677" s="96">
        <v>37.422416437283097</v>
      </c>
      <c r="E677" s="30">
        <v>55780.41</v>
      </c>
      <c r="G677" s="41">
        <f t="shared" si="315"/>
        <v>1</v>
      </c>
      <c r="H677" s="95">
        <v>42435</v>
      </c>
      <c r="I677" s="97" t="str">
        <f t="shared" si="313"/>
        <v/>
      </c>
      <c r="J677" s="30" t="str">
        <f t="shared" si="314"/>
        <v/>
      </c>
      <c r="K677" s="30"/>
      <c r="L677" s="30"/>
      <c r="M677" s="30"/>
      <c r="N677" s="30"/>
      <c r="O677" s="24"/>
    </row>
    <row r="678" spans="3:15" x14ac:dyDescent="0.25">
      <c r="C678" s="95">
        <v>41864</v>
      </c>
      <c r="D678" s="96">
        <v>38.384086636101799</v>
      </c>
      <c r="E678" s="30">
        <v>55581.19</v>
      </c>
      <c r="G678" s="41">
        <f t="shared" si="315"/>
        <v>2</v>
      </c>
      <c r="H678" s="95">
        <v>42436</v>
      </c>
      <c r="I678" s="97">
        <f t="shared" si="313"/>
        <v>15.056875916877001</v>
      </c>
      <c r="J678" s="30">
        <f t="shared" si="314"/>
        <v>49246.101598699999</v>
      </c>
      <c r="K678" s="97">
        <f t="shared" ref="K678:L678" si="325">AVERAGE(I672:I675,I678)</f>
        <v>14.714586783645339</v>
      </c>
      <c r="L678" s="30">
        <f t="shared" si="325"/>
        <v>46907.926700440003</v>
      </c>
      <c r="M678" s="30"/>
      <c r="N678" s="30"/>
      <c r="O678" s="24"/>
    </row>
    <row r="679" spans="3:15" x14ac:dyDescent="0.25">
      <c r="C679" s="95">
        <v>41863</v>
      </c>
      <c r="D679" s="96">
        <v>37.691768660186497</v>
      </c>
      <c r="E679" s="30">
        <v>56442.34</v>
      </c>
      <c r="G679" s="41">
        <f t="shared" si="315"/>
        <v>3</v>
      </c>
      <c r="H679" s="95">
        <v>42437</v>
      </c>
      <c r="I679" s="97">
        <f t="shared" si="313"/>
        <v>15.2395583194445</v>
      </c>
      <c r="J679" s="30">
        <f t="shared" si="314"/>
        <v>49102.135161400001</v>
      </c>
      <c r="K679" s="30"/>
      <c r="L679" s="30"/>
      <c r="M679" s="30"/>
      <c r="N679" s="30"/>
      <c r="O679" s="24"/>
    </row>
    <row r="680" spans="3:15" x14ac:dyDescent="0.25">
      <c r="C680" s="95">
        <v>41862</v>
      </c>
      <c r="D680" s="96">
        <v>37.671988146588902</v>
      </c>
      <c r="E680" s="30">
        <v>56613.32</v>
      </c>
      <c r="G680" s="41">
        <f t="shared" si="315"/>
        <v>4</v>
      </c>
      <c r="H680" s="95">
        <v>42438</v>
      </c>
      <c r="I680" s="97">
        <f t="shared" si="313"/>
        <v>14.9030381041886</v>
      </c>
      <c r="J680" s="30">
        <f t="shared" si="314"/>
        <v>48665.090724299997</v>
      </c>
      <c r="K680" s="30"/>
      <c r="L680" s="30"/>
      <c r="M680" s="30"/>
      <c r="N680" s="30"/>
      <c r="O680" s="24"/>
    </row>
    <row r="681" spans="3:15" x14ac:dyDescent="0.25">
      <c r="C681" s="95">
        <v>41859</v>
      </c>
      <c r="D681" s="96">
        <v>36.742304007502703</v>
      </c>
      <c r="E681" s="30">
        <v>55572.93</v>
      </c>
      <c r="G681" s="41">
        <f t="shared" si="315"/>
        <v>5</v>
      </c>
      <c r="H681" s="95">
        <v>42439</v>
      </c>
      <c r="I681" s="97">
        <f t="shared" si="313"/>
        <v>15.2107137295654</v>
      </c>
      <c r="J681" s="30">
        <f t="shared" si="314"/>
        <v>49571.105159400002</v>
      </c>
      <c r="K681" s="30"/>
      <c r="L681" s="30"/>
      <c r="M681" s="30"/>
      <c r="N681" s="30"/>
      <c r="O681" s="24"/>
    </row>
    <row r="682" spans="3:15" x14ac:dyDescent="0.25">
      <c r="C682" s="95">
        <v>41858</v>
      </c>
      <c r="D682" s="96">
        <v>36.5642793851245</v>
      </c>
      <c r="E682" s="30">
        <v>56188.05</v>
      </c>
      <c r="G682" s="41">
        <f t="shared" si="315"/>
        <v>6</v>
      </c>
      <c r="H682" s="95">
        <v>42440</v>
      </c>
      <c r="I682" s="97">
        <f t="shared" si="313"/>
        <v>15.8645244334911</v>
      </c>
      <c r="J682" s="30">
        <f t="shared" si="314"/>
        <v>49638.675313400003</v>
      </c>
      <c r="K682" s="30"/>
      <c r="L682" s="30"/>
      <c r="M682" s="97">
        <f t="shared" ref="M682:N682" si="326">AVERAGE(I678:I682)</f>
        <v>15.254942100713318</v>
      </c>
      <c r="N682" s="30">
        <f t="shared" si="326"/>
        <v>49244.621591440009</v>
      </c>
      <c r="O682" s="24"/>
    </row>
    <row r="683" spans="3:15" x14ac:dyDescent="0.25">
      <c r="C683" s="95">
        <v>41857</v>
      </c>
      <c r="D683" s="96">
        <v>36.445596303538998</v>
      </c>
      <c r="E683" s="30">
        <v>56487.18</v>
      </c>
      <c r="G683" s="41">
        <f t="shared" si="315"/>
        <v>7</v>
      </c>
      <c r="H683" s="95">
        <v>42441</v>
      </c>
      <c r="I683" s="97" t="str">
        <f t="shared" si="313"/>
        <v/>
      </c>
      <c r="J683" s="30" t="str">
        <f t="shared" si="314"/>
        <v/>
      </c>
      <c r="K683" s="30"/>
      <c r="L683" s="30"/>
      <c r="M683" s="30"/>
      <c r="N683" s="30"/>
      <c r="O683" s="24"/>
    </row>
    <row r="684" spans="3:15" x14ac:dyDescent="0.25">
      <c r="C684" s="95">
        <v>41856</v>
      </c>
      <c r="D684" s="96">
        <v>36.326913221953603</v>
      </c>
      <c r="E684" s="30">
        <v>56202.1</v>
      </c>
      <c r="G684" s="41">
        <f t="shared" si="315"/>
        <v>1</v>
      </c>
      <c r="H684" s="95">
        <v>42442</v>
      </c>
      <c r="I684" s="97" t="str">
        <f t="shared" si="313"/>
        <v/>
      </c>
      <c r="J684" s="30" t="str">
        <f t="shared" si="314"/>
        <v/>
      </c>
      <c r="K684" s="30"/>
      <c r="L684" s="30"/>
      <c r="M684" s="30"/>
      <c r="N684" s="30"/>
      <c r="O684" s="24"/>
    </row>
    <row r="685" spans="3:15" x14ac:dyDescent="0.25">
      <c r="C685" s="95">
        <v>41855</v>
      </c>
      <c r="D685" s="96">
        <v>37.820341998570797</v>
      </c>
      <c r="E685" s="30">
        <v>56616.33</v>
      </c>
      <c r="G685" s="41">
        <f t="shared" si="315"/>
        <v>2</v>
      </c>
      <c r="H685" s="95">
        <v>42443</v>
      </c>
      <c r="I685" s="97">
        <f t="shared" si="313"/>
        <v>16.499105410830801</v>
      </c>
      <c r="J685" s="30">
        <f t="shared" si="314"/>
        <v>48867.334499299999</v>
      </c>
      <c r="K685" s="97">
        <f t="shared" ref="K685:L685" si="327">AVERAGE(I679:I682,I685)</f>
        <v>15.54338799950408</v>
      </c>
      <c r="L685" s="30">
        <f t="shared" si="327"/>
        <v>49168.868171559996</v>
      </c>
      <c r="M685" s="30"/>
      <c r="N685" s="30"/>
      <c r="O685" s="24"/>
    </row>
    <row r="686" spans="3:15" x14ac:dyDescent="0.25">
      <c r="C686" s="95">
        <v>41852</v>
      </c>
      <c r="D686" s="96">
        <v>36.6928527235088</v>
      </c>
      <c r="E686" s="30">
        <v>55902.87</v>
      </c>
      <c r="G686" s="41">
        <f t="shared" si="315"/>
        <v>3</v>
      </c>
      <c r="H686" s="95">
        <v>42444</v>
      </c>
      <c r="I686" s="97">
        <f t="shared" si="313"/>
        <v>15.9606730664214</v>
      </c>
      <c r="J686" s="30">
        <f t="shared" si="314"/>
        <v>47130.022575299998</v>
      </c>
      <c r="K686" s="30"/>
      <c r="L686" s="30"/>
      <c r="M686" s="30"/>
      <c r="N686" s="30"/>
      <c r="O686" s="24"/>
    </row>
    <row r="687" spans="3:15" x14ac:dyDescent="0.25">
      <c r="C687" s="95">
        <v>41851</v>
      </c>
      <c r="D687" s="96">
        <v>36.742304007502703</v>
      </c>
      <c r="E687" s="30">
        <v>55829.41</v>
      </c>
      <c r="G687" s="41">
        <f t="shared" si="315"/>
        <v>4</v>
      </c>
      <c r="H687" s="95">
        <v>42445</v>
      </c>
      <c r="I687" s="97">
        <f t="shared" si="313"/>
        <v>16.585639180468</v>
      </c>
      <c r="J687" s="30">
        <f t="shared" si="314"/>
        <v>47763.431743599998</v>
      </c>
      <c r="K687" s="30"/>
      <c r="L687" s="30"/>
      <c r="M687" s="30"/>
      <c r="N687" s="30"/>
      <c r="O687" s="24"/>
    </row>
    <row r="688" spans="3:15" x14ac:dyDescent="0.25">
      <c r="C688" s="95">
        <v>41850</v>
      </c>
      <c r="D688" s="96">
        <v>37.187365563448303</v>
      </c>
      <c r="E688" s="30">
        <v>56877.97</v>
      </c>
      <c r="G688" s="41">
        <f t="shared" si="315"/>
        <v>5</v>
      </c>
      <c r="H688" s="95">
        <v>42446</v>
      </c>
      <c r="I688" s="97">
        <f t="shared" si="313"/>
        <v>17.3259836540309</v>
      </c>
      <c r="J688" s="30">
        <f t="shared" si="314"/>
        <v>50913.789266300002</v>
      </c>
      <c r="K688" s="30"/>
      <c r="L688" s="30"/>
      <c r="M688" s="30"/>
      <c r="N688" s="30"/>
      <c r="O688" s="24"/>
    </row>
    <row r="689" spans="3:15" x14ac:dyDescent="0.25">
      <c r="C689" s="95">
        <v>41849</v>
      </c>
      <c r="D689" s="96">
        <v>36.920328629880899</v>
      </c>
      <c r="E689" s="30">
        <v>57118.81</v>
      </c>
      <c r="G689" s="41">
        <f t="shared" si="315"/>
        <v>6</v>
      </c>
      <c r="H689" s="95">
        <v>42447</v>
      </c>
      <c r="I689" s="97">
        <f t="shared" si="313"/>
        <v>17.518280919891399</v>
      </c>
      <c r="J689" s="30">
        <f t="shared" si="314"/>
        <v>50814.656041000002</v>
      </c>
      <c r="K689" s="30"/>
      <c r="L689" s="30"/>
      <c r="M689" s="97">
        <f t="shared" ref="M689:N689" si="328">AVERAGE(I685:I689)</f>
        <v>16.7779364463285</v>
      </c>
      <c r="N689" s="30">
        <f t="shared" si="328"/>
        <v>49097.846825100001</v>
      </c>
      <c r="O689" s="24"/>
    </row>
    <row r="690" spans="3:15" x14ac:dyDescent="0.25">
      <c r="C690" s="95">
        <v>41848</v>
      </c>
      <c r="D690" s="96">
        <v>37.681878403387699</v>
      </c>
      <c r="E690" s="30">
        <v>57695.72</v>
      </c>
      <c r="G690" s="41">
        <f t="shared" si="315"/>
        <v>7</v>
      </c>
      <c r="H690" s="95">
        <v>42448</v>
      </c>
      <c r="I690" s="97" t="str">
        <f t="shared" si="313"/>
        <v/>
      </c>
      <c r="J690" s="30" t="str">
        <f t="shared" si="314"/>
        <v/>
      </c>
      <c r="K690" s="30"/>
      <c r="L690" s="30"/>
      <c r="M690" s="30"/>
      <c r="N690" s="30"/>
      <c r="O690" s="24"/>
    </row>
    <row r="691" spans="3:15" x14ac:dyDescent="0.25">
      <c r="C691" s="95">
        <v>41845</v>
      </c>
      <c r="D691" s="96">
        <v>37.484073267411901</v>
      </c>
      <c r="E691" s="30">
        <v>57821.08</v>
      </c>
      <c r="G691" s="41">
        <f t="shared" si="315"/>
        <v>1</v>
      </c>
      <c r="H691" s="95">
        <v>42449</v>
      </c>
      <c r="I691" s="97" t="str">
        <f t="shared" si="313"/>
        <v/>
      </c>
      <c r="J691" s="30" t="str">
        <f t="shared" si="314"/>
        <v/>
      </c>
      <c r="K691" s="30"/>
      <c r="L691" s="30"/>
      <c r="M691" s="30"/>
      <c r="N691" s="30"/>
      <c r="O691" s="24"/>
    </row>
    <row r="692" spans="3:15" x14ac:dyDescent="0.25">
      <c r="C692" s="95">
        <v>41844</v>
      </c>
      <c r="D692" s="96">
        <v>37.7412199441805</v>
      </c>
      <c r="E692" s="30">
        <v>57977.56</v>
      </c>
      <c r="G692" s="41">
        <f t="shared" si="315"/>
        <v>2</v>
      </c>
      <c r="H692" s="95">
        <v>42450</v>
      </c>
      <c r="I692" s="97">
        <f t="shared" si="313"/>
        <v>17.549231241750601</v>
      </c>
      <c r="J692" s="30">
        <f t="shared" si="314"/>
        <v>51171.545880999998</v>
      </c>
      <c r="K692" s="97">
        <f t="shared" ref="K692:L692" si="329">AVERAGE(I686:I689,I692)</f>
        <v>16.987961612512461</v>
      </c>
      <c r="L692" s="30">
        <f t="shared" si="329"/>
        <v>49558.689101440003</v>
      </c>
      <c r="M692" s="30"/>
      <c r="N692" s="30"/>
      <c r="O692" s="24"/>
    </row>
    <row r="693" spans="3:15" x14ac:dyDescent="0.25">
      <c r="C693" s="95">
        <v>41843</v>
      </c>
      <c r="D693" s="96">
        <v>38.403867149699401</v>
      </c>
      <c r="E693" s="30">
        <v>57419.96</v>
      </c>
      <c r="G693" s="41">
        <f t="shared" si="315"/>
        <v>3</v>
      </c>
      <c r="H693" s="95">
        <v>42451</v>
      </c>
      <c r="I693" s="97">
        <f t="shared" si="313"/>
        <v>17.5587896465663</v>
      </c>
      <c r="J693" s="30">
        <f t="shared" si="314"/>
        <v>51010.194037399997</v>
      </c>
      <c r="K693" s="30"/>
      <c r="L693" s="30"/>
      <c r="M693" s="30"/>
      <c r="N693" s="30"/>
      <c r="O693" s="24"/>
    </row>
    <row r="694" spans="3:15" x14ac:dyDescent="0.25">
      <c r="C694" s="95">
        <v>41842</v>
      </c>
      <c r="D694" s="96">
        <v>39.5214661679626</v>
      </c>
      <c r="E694" s="30">
        <v>57983.32</v>
      </c>
      <c r="G694" s="41">
        <f t="shared" si="315"/>
        <v>4</v>
      </c>
      <c r="H694" s="95">
        <v>42452</v>
      </c>
      <c r="I694" s="97">
        <f t="shared" si="313"/>
        <v>17.109544620225201</v>
      </c>
      <c r="J694" s="30">
        <f t="shared" si="314"/>
        <v>49690.046963499997</v>
      </c>
      <c r="K694" s="30"/>
      <c r="L694" s="30"/>
      <c r="M694" s="30"/>
      <c r="N694" s="30"/>
      <c r="O694" s="24"/>
    </row>
    <row r="695" spans="3:15" x14ac:dyDescent="0.25">
      <c r="C695" s="95">
        <v>41841</v>
      </c>
      <c r="D695" s="96">
        <v>39.4917953975662</v>
      </c>
      <c r="E695" s="30">
        <v>57633.919999999998</v>
      </c>
      <c r="G695" s="41">
        <f t="shared" si="315"/>
        <v>5</v>
      </c>
      <c r="H695" s="95">
        <v>42453</v>
      </c>
      <c r="I695" s="97">
        <f t="shared" si="313"/>
        <v>17.510997622487501</v>
      </c>
      <c r="J695" s="30">
        <f t="shared" si="314"/>
        <v>49657.390604599997</v>
      </c>
      <c r="K695" s="30"/>
      <c r="L695" s="30"/>
      <c r="M695" s="30"/>
      <c r="N695" s="30"/>
      <c r="O695" s="24"/>
    </row>
    <row r="696" spans="3:15" x14ac:dyDescent="0.25">
      <c r="C696" s="95">
        <v>41838</v>
      </c>
      <c r="D696" s="96">
        <v>38.2851840681139</v>
      </c>
      <c r="E696" s="30">
        <v>57012.9</v>
      </c>
      <c r="G696" s="41">
        <f t="shared" si="315"/>
        <v>6</v>
      </c>
      <c r="H696" s="95">
        <v>42454</v>
      </c>
      <c r="I696" s="97" t="str">
        <f t="shared" si="313"/>
        <v/>
      </c>
      <c r="J696" s="30" t="str">
        <f t="shared" si="314"/>
        <v/>
      </c>
      <c r="K696" s="30"/>
      <c r="L696" s="30"/>
      <c r="M696" s="97">
        <f t="shared" ref="M696:N696" si="330">AVERAGE(I692:I696)</f>
        <v>17.432140782757401</v>
      </c>
      <c r="N696" s="30">
        <f t="shared" si="330"/>
        <v>50382.294371624994</v>
      </c>
      <c r="O696" s="24"/>
    </row>
    <row r="697" spans="3:15" x14ac:dyDescent="0.25">
      <c r="C697" s="95">
        <v>41837</v>
      </c>
      <c r="D697" s="96">
        <v>39.185197436803698</v>
      </c>
      <c r="E697" s="30">
        <v>55637.51</v>
      </c>
      <c r="G697" s="41">
        <f t="shared" si="315"/>
        <v>7</v>
      </c>
      <c r="H697" s="95">
        <v>42455</v>
      </c>
      <c r="I697" s="97" t="str">
        <f t="shared" si="313"/>
        <v/>
      </c>
      <c r="J697" s="30" t="str">
        <f t="shared" si="314"/>
        <v/>
      </c>
      <c r="K697" s="30"/>
      <c r="L697" s="30"/>
      <c r="M697" s="30"/>
      <c r="N697" s="30"/>
      <c r="O697" s="24"/>
    </row>
    <row r="698" spans="3:15" x14ac:dyDescent="0.25">
      <c r="C698" s="95">
        <v>41836</v>
      </c>
      <c r="D698" s="96">
        <v>38.680794340065503</v>
      </c>
      <c r="E698" s="30">
        <v>55717.36</v>
      </c>
      <c r="G698" s="41">
        <f t="shared" si="315"/>
        <v>1</v>
      </c>
      <c r="H698" s="95">
        <v>42456</v>
      </c>
      <c r="I698" s="97" t="str">
        <f t="shared" si="313"/>
        <v/>
      </c>
      <c r="J698" s="30" t="str">
        <f t="shared" si="314"/>
        <v/>
      </c>
      <c r="K698" s="30"/>
      <c r="L698" s="30"/>
      <c r="M698" s="30"/>
      <c r="N698" s="30"/>
      <c r="O698" s="24"/>
    </row>
    <row r="699" spans="3:15" x14ac:dyDescent="0.25">
      <c r="C699" s="95">
        <v>41835</v>
      </c>
      <c r="D699" s="96">
        <v>38.067598418540499</v>
      </c>
      <c r="E699" s="30">
        <v>55973.61</v>
      </c>
      <c r="G699" s="41">
        <f t="shared" si="315"/>
        <v>2</v>
      </c>
      <c r="H699" s="95">
        <v>42457</v>
      </c>
      <c r="I699" s="97">
        <f t="shared" si="313"/>
        <v>17.372907156945999</v>
      </c>
      <c r="J699" s="30">
        <f t="shared" si="314"/>
        <v>50838.2261822</v>
      </c>
      <c r="K699" s="97">
        <f t="shared" ref="K699:L699" si="331">AVERAGE(I693:I696,I699)</f>
        <v>17.388059761556249</v>
      </c>
      <c r="L699" s="30">
        <f t="shared" si="331"/>
        <v>50298.964446924991</v>
      </c>
      <c r="M699" s="30"/>
      <c r="N699" s="30"/>
      <c r="O699" s="24"/>
    </row>
    <row r="700" spans="3:15" x14ac:dyDescent="0.25">
      <c r="C700" s="95">
        <v>41834</v>
      </c>
      <c r="D700" s="96">
        <v>39.343441545584398</v>
      </c>
      <c r="E700" s="30">
        <v>55743.98</v>
      </c>
      <c r="G700" s="41">
        <f t="shared" si="315"/>
        <v>3</v>
      </c>
      <c r="H700" s="95">
        <v>42458</v>
      </c>
      <c r="I700" s="97">
        <f t="shared" si="313"/>
        <v>17.8480960835583</v>
      </c>
      <c r="J700" s="30">
        <f t="shared" si="314"/>
        <v>51154.993719500002</v>
      </c>
      <c r="K700" s="30"/>
      <c r="L700" s="30"/>
      <c r="M700" s="30"/>
      <c r="N700" s="30"/>
      <c r="O700" s="24"/>
    </row>
    <row r="701" spans="3:15" x14ac:dyDescent="0.25">
      <c r="C701" s="95">
        <v>41831</v>
      </c>
      <c r="D701" s="96">
        <v>39.561027195157699</v>
      </c>
      <c r="E701" s="30">
        <v>54785.93</v>
      </c>
      <c r="G701" s="41">
        <f t="shared" si="315"/>
        <v>4</v>
      </c>
      <c r="H701" s="95">
        <v>42459</v>
      </c>
      <c r="I701" s="97">
        <f t="shared" si="313"/>
        <v>17.591494063187699</v>
      </c>
      <c r="J701" s="30">
        <f t="shared" si="314"/>
        <v>51248.924286499998</v>
      </c>
      <c r="K701" s="30"/>
      <c r="L701" s="30"/>
      <c r="M701" s="30"/>
      <c r="N701" s="30"/>
      <c r="O701" s="24"/>
    </row>
    <row r="702" spans="3:15" x14ac:dyDescent="0.25">
      <c r="C702" s="95">
        <v>41830</v>
      </c>
      <c r="D702" s="96">
        <v>39.511575911163803</v>
      </c>
      <c r="E702" s="30">
        <v>54592.75</v>
      </c>
      <c r="G702" s="41">
        <f t="shared" si="315"/>
        <v>5</v>
      </c>
      <c r="H702" s="95">
        <v>42460</v>
      </c>
      <c r="I702" s="97">
        <f t="shared" si="313"/>
        <v>17.772065855300301</v>
      </c>
      <c r="J702" s="30">
        <f t="shared" si="314"/>
        <v>50055.273100999999</v>
      </c>
      <c r="K702" s="30"/>
      <c r="L702" s="30"/>
      <c r="M702" s="30"/>
      <c r="N702" s="30"/>
      <c r="O702" s="24"/>
    </row>
    <row r="703" spans="3:15" x14ac:dyDescent="0.25">
      <c r="C703" s="95">
        <v>41828</v>
      </c>
      <c r="D703" s="96">
        <v>39.313770775187997</v>
      </c>
      <c r="E703" s="30">
        <v>53634.69</v>
      </c>
      <c r="G703" s="41">
        <f t="shared" si="315"/>
        <v>6</v>
      </c>
      <c r="H703" s="95">
        <v>42461</v>
      </c>
      <c r="I703" s="97">
        <f t="shared" si="313"/>
        <v>17.838592305026001</v>
      </c>
      <c r="J703" s="30">
        <f t="shared" si="314"/>
        <v>50561.5260757</v>
      </c>
      <c r="K703" s="30"/>
      <c r="L703" s="30"/>
      <c r="M703" s="97">
        <f t="shared" ref="M703:N703" si="332">AVERAGE(I699:I703)</f>
        <v>17.684631092803659</v>
      </c>
      <c r="N703" s="30">
        <f t="shared" si="332"/>
        <v>50771.788672980001</v>
      </c>
      <c r="O703" s="24"/>
    </row>
    <row r="704" spans="3:15" x14ac:dyDescent="0.25">
      <c r="C704" s="95">
        <v>41827</v>
      </c>
      <c r="D704" s="96">
        <v>38.572001515278799</v>
      </c>
      <c r="E704" s="30">
        <v>53801.83</v>
      </c>
      <c r="G704" s="41">
        <f t="shared" si="315"/>
        <v>7</v>
      </c>
      <c r="H704" s="95">
        <v>42462</v>
      </c>
      <c r="I704" s="97" t="str">
        <f t="shared" si="313"/>
        <v/>
      </c>
      <c r="J704" s="30" t="str">
        <f t="shared" si="314"/>
        <v/>
      </c>
      <c r="K704" s="30"/>
      <c r="L704" s="30"/>
      <c r="M704" s="30"/>
      <c r="N704" s="30"/>
      <c r="O704" s="24"/>
    </row>
    <row r="705" spans="3:15" x14ac:dyDescent="0.25">
      <c r="C705" s="95">
        <v>41824</v>
      </c>
      <c r="D705" s="96">
        <v>39.4621246271698</v>
      </c>
      <c r="E705" s="30">
        <v>54055.9</v>
      </c>
      <c r="G705" s="41">
        <f t="shared" si="315"/>
        <v>1</v>
      </c>
      <c r="H705" s="95">
        <v>42463</v>
      </c>
      <c r="I705" s="97" t="str">
        <f t="shared" si="313"/>
        <v/>
      </c>
      <c r="J705" s="30" t="str">
        <f t="shared" si="314"/>
        <v/>
      </c>
      <c r="K705" s="30"/>
      <c r="L705" s="30"/>
      <c r="M705" s="30"/>
      <c r="N705" s="30"/>
      <c r="O705" s="24"/>
    </row>
    <row r="706" spans="3:15" x14ac:dyDescent="0.25">
      <c r="C706" s="95">
        <v>41823</v>
      </c>
      <c r="D706" s="96">
        <v>38.710465110461797</v>
      </c>
      <c r="E706" s="30">
        <v>53874.58</v>
      </c>
      <c r="G706" s="41">
        <f t="shared" si="315"/>
        <v>2</v>
      </c>
      <c r="H706" s="95">
        <v>42464</v>
      </c>
      <c r="I706" s="97">
        <f t="shared" si="313"/>
        <v>17.192335364833301</v>
      </c>
      <c r="J706" s="30">
        <f t="shared" si="314"/>
        <v>48779.985030099997</v>
      </c>
      <c r="K706" s="97">
        <f t="shared" ref="K706:L706" si="333">AVERAGE(I700:I703,I706)</f>
        <v>17.648516734381118</v>
      </c>
      <c r="L706" s="30">
        <f t="shared" si="333"/>
        <v>50360.140442559998</v>
      </c>
      <c r="M706" s="30"/>
      <c r="N706" s="30"/>
      <c r="O706" s="24"/>
    </row>
    <row r="707" spans="3:15" x14ac:dyDescent="0.25">
      <c r="C707" s="95">
        <v>41822</v>
      </c>
      <c r="D707" s="96">
        <v>39.115965639212199</v>
      </c>
      <c r="E707" s="30">
        <v>53028.78</v>
      </c>
      <c r="G707" s="41">
        <f t="shared" si="315"/>
        <v>3</v>
      </c>
      <c r="H707" s="95">
        <v>42465</v>
      </c>
      <c r="I707" s="97">
        <f t="shared" si="313"/>
        <v>16.869206894736902</v>
      </c>
      <c r="J707" s="30">
        <f t="shared" si="314"/>
        <v>49053.615362800003</v>
      </c>
      <c r="K707" s="30"/>
      <c r="L707" s="30"/>
      <c r="M707" s="30"/>
      <c r="N707" s="30"/>
      <c r="O707" s="24"/>
    </row>
    <row r="708" spans="3:15" x14ac:dyDescent="0.25">
      <c r="C708" s="95">
        <v>41821</v>
      </c>
      <c r="D708" s="96">
        <v>40.104991319091098</v>
      </c>
      <c r="E708" s="30">
        <v>53171.49</v>
      </c>
      <c r="G708" s="41">
        <f t="shared" si="315"/>
        <v>4</v>
      </c>
      <c r="H708" s="95">
        <v>42466</v>
      </c>
      <c r="I708" s="97">
        <f t="shared" si="313"/>
        <v>16.2989801828022</v>
      </c>
      <c r="J708" s="30">
        <f t="shared" si="314"/>
        <v>48096.240400900002</v>
      </c>
      <c r="K708" s="30"/>
      <c r="L708" s="30"/>
      <c r="M708" s="30"/>
      <c r="N708" s="30"/>
      <c r="O708" s="24"/>
    </row>
    <row r="709" spans="3:15" x14ac:dyDescent="0.25">
      <c r="C709" s="95">
        <v>41820</v>
      </c>
      <c r="D709" s="96">
        <v>40.055540035097202</v>
      </c>
      <c r="E709" s="30">
        <v>53168.22</v>
      </c>
      <c r="G709" s="41">
        <f t="shared" si="315"/>
        <v>5</v>
      </c>
      <c r="H709" s="95">
        <v>42467</v>
      </c>
      <c r="I709" s="97">
        <f t="shared" si="313"/>
        <v>16.232453733076401</v>
      </c>
      <c r="J709" s="30">
        <f t="shared" si="314"/>
        <v>48513.099911700003</v>
      </c>
      <c r="K709" s="30"/>
      <c r="L709" s="30"/>
      <c r="M709" s="30"/>
      <c r="N709" s="30"/>
      <c r="O709" s="24"/>
    </row>
    <row r="710" spans="3:15" x14ac:dyDescent="0.25">
      <c r="C710" s="95">
        <v>41817</v>
      </c>
      <c r="D710" s="96">
        <v>38.789587164852101</v>
      </c>
      <c r="E710" s="30">
        <v>53157.3</v>
      </c>
      <c r="G710" s="41">
        <f t="shared" si="315"/>
        <v>6</v>
      </c>
      <c r="H710" s="95">
        <v>42468</v>
      </c>
      <c r="I710" s="97">
        <f t="shared" ref="I710:I773" si="334">IFERROR(VLOOKUP(H710,$C$6:$E$923,2,FALSE),"")</f>
        <v>16.8216880020757</v>
      </c>
      <c r="J710" s="30">
        <f t="shared" ref="J710:J773" si="335">IFERROR(VLOOKUP(H710,$C$6:$E$923,3,FALSE),"")</f>
        <v>50292.926839400003</v>
      </c>
      <c r="K710" s="30"/>
      <c r="L710" s="30"/>
      <c r="M710" s="97">
        <f t="shared" ref="M710:N710" si="336">AVERAGE(I706:I710)</f>
        <v>16.6829328355049</v>
      </c>
      <c r="N710" s="30">
        <f t="shared" si="336"/>
        <v>48947.173508980006</v>
      </c>
      <c r="O710" s="24"/>
    </row>
    <row r="711" spans="3:15" x14ac:dyDescent="0.25">
      <c r="C711" s="95">
        <v>41816</v>
      </c>
      <c r="D711" s="96">
        <v>39.155526666407397</v>
      </c>
      <c r="E711" s="30">
        <v>53506.75</v>
      </c>
      <c r="G711" s="41">
        <f t="shared" ref="G711:G774" si="337">WEEKDAY(H711)</f>
        <v>7</v>
      </c>
      <c r="H711" s="95">
        <v>42469</v>
      </c>
      <c r="I711" s="97" t="str">
        <f t="shared" si="334"/>
        <v/>
      </c>
      <c r="J711" s="30" t="str">
        <f t="shared" si="335"/>
        <v/>
      </c>
      <c r="K711" s="30"/>
      <c r="L711" s="30"/>
      <c r="M711" s="30"/>
      <c r="N711" s="30"/>
      <c r="O711" s="24"/>
    </row>
    <row r="712" spans="3:15" x14ac:dyDescent="0.25">
      <c r="C712" s="95">
        <v>41815</v>
      </c>
      <c r="D712" s="96">
        <v>40.273125684670603</v>
      </c>
      <c r="E712" s="30">
        <v>53425.74</v>
      </c>
      <c r="G712" s="41">
        <f t="shared" si="337"/>
        <v>1</v>
      </c>
      <c r="H712" s="95">
        <v>42470</v>
      </c>
      <c r="I712" s="97" t="str">
        <f t="shared" si="334"/>
        <v/>
      </c>
      <c r="J712" s="30" t="str">
        <f t="shared" si="335"/>
        <v/>
      </c>
      <c r="K712" s="30"/>
      <c r="L712" s="30"/>
      <c r="M712" s="30"/>
      <c r="N712" s="30"/>
      <c r="O712" s="24"/>
    </row>
    <row r="713" spans="3:15" x14ac:dyDescent="0.25">
      <c r="C713" s="95">
        <v>41814</v>
      </c>
      <c r="D713" s="96">
        <v>39.838209237660998</v>
      </c>
      <c r="E713" s="30">
        <v>54280.78</v>
      </c>
      <c r="G713" s="41">
        <f t="shared" si="337"/>
        <v>2</v>
      </c>
      <c r="H713" s="95">
        <v>42471</v>
      </c>
      <c r="I713" s="97">
        <f t="shared" si="334"/>
        <v>17.249358036026798</v>
      </c>
      <c r="J713" s="30">
        <f t="shared" si="335"/>
        <v>50165.474556599998</v>
      </c>
      <c r="K713" s="97">
        <f t="shared" ref="K713:L713" si="338">AVERAGE(I707:I710,I713)</f>
        <v>16.6943373697436</v>
      </c>
      <c r="L713" s="30">
        <f t="shared" si="338"/>
        <v>49224.271414280003</v>
      </c>
      <c r="M713" s="30"/>
      <c r="N713" s="30"/>
      <c r="O713" s="24"/>
    </row>
    <row r="714" spans="3:15" x14ac:dyDescent="0.25">
      <c r="C714" s="95">
        <v>41813</v>
      </c>
      <c r="D714" s="96">
        <v>38.443479032595</v>
      </c>
      <c r="E714" s="30">
        <v>54210.05</v>
      </c>
      <c r="G714" s="41">
        <f t="shared" si="337"/>
        <v>3</v>
      </c>
      <c r="H714" s="95">
        <v>42472</v>
      </c>
      <c r="I714" s="97">
        <f t="shared" si="334"/>
        <v>17.810080969429301</v>
      </c>
      <c r="J714" s="30">
        <f t="shared" si="335"/>
        <v>52001.863584400002</v>
      </c>
      <c r="K714" s="30"/>
      <c r="L714" s="30"/>
      <c r="M714" s="30"/>
      <c r="N714" s="30"/>
      <c r="O714" s="24"/>
    </row>
    <row r="715" spans="3:15" x14ac:dyDescent="0.25">
      <c r="C715" s="95">
        <v>41810</v>
      </c>
      <c r="D715" s="96">
        <v>39.052445741849198</v>
      </c>
      <c r="E715" s="30">
        <v>54638.19</v>
      </c>
      <c r="G715" s="41">
        <f t="shared" si="337"/>
        <v>4</v>
      </c>
      <c r="H715" s="95">
        <v>42473</v>
      </c>
      <c r="I715" s="97">
        <f t="shared" si="334"/>
        <v>18.437330352557598</v>
      </c>
      <c r="J715" s="30">
        <f t="shared" si="335"/>
        <v>53149.840683100003</v>
      </c>
      <c r="K715" s="30"/>
      <c r="L715" s="30"/>
      <c r="M715" s="30"/>
      <c r="N715" s="30"/>
      <c r="O715" s="24"/>
    </row>
    <row r="716" spans="3:15" x14ac:dyDescent="0.25">
      <c r="C716" s="95">
        <v>41808</v>
      </c>
      <c r="D716" s="96">
        <v>40.565040471286999</v>
      </c>
      <c r="E716" s="30">
        <v>55202.54</v>
      </c>
      <c r="G716" s="41">
        <f t="shared" si="337"/>
        <v>5</v>
      </c>
      <c r="H716" s="95">
        <v>42474</v>
      </c>
      <c r="I716" s="97">
        <f t="shared" si="334"/>
        <v>18.836489050911901</v>
      </c>
      <c r="J716" s="30">
        <f t="shared" si="335"/>
        <v>52411.0165079</v>
      </c>
      <c r="K716" s="30"/>
      <c r="L716" s="30"/>
      <c r="M716" s="30"/>
      <c r="N716" s="30"/>
      <c r="O716" s="24"/>
    </row>
    <row r="717" spans="3:15" x14ac:dyDescent="0.25">
      <c r="C717" s="95">
        <v>41807</v>
      </c>
      <c r="D717" s="96">
        <v>39.150666178825603</v>
      </c>
      <c r="E717" s="30">
        <v>54299.95</v>
      </c>
      <c r="G717" s="41">
        <f t="shared" si="337"/>
        <v>6</v>
      </c>
      <c r="H717" s="95">
        <v>42475</v>
      </c>
      <c r="I717" s="97">
        <f t="shared" si="334"/>
        <v>18.674924815863701</v>
      </c>
      <c r="J717" s="30">
        <f t="shared" si="335"/>
        <v>53227.739952800002</v>
      </c>
      <c r="K717" s="30"/>
      <c r="L717" s="30"/>
      <c r="M717" s="97">
        <f t="shared" ref="M717:N717" si="339">AVERAGE(I713:I717)</f>
        <v>18.201636644957858</v>
      </c>
      <c r="N717" s="30">
        <f t="shared" si="339"/>
        <v>52191.18705696</v>
      </c>
      <c r="O717" s="24"/>
    </row>
    <row r="718" spans="3:15" x14ac:dyDescent="0.25">
      <c r="C718" s="95">
        <v>41806</v>
      </c>
      <c r="D718" s="96">
        <v>38.070241372084297</v>
      </c>
      <c r="E718" s="30">
        <v>54629.55</v>
      </c>
      <c r="G718" s="41">
        <f t="shared" si="337"/>
        <v>7</v>
      </c>
      <c r="H718" s="95">
        <v>42476</v>
      </c>
      <c r="I718" s="97" t="str">
        <f t="shared" si="334"/>
        <v/>
      </c>
      <c r="J718" s="30" t="str">
        <f t="shared" si="335"/>
        <v/>
      </c>
      <c r="K718" s="30"/>
      <c r="L718" s="30"/>
      <c r="M718" s="30"/>
      <c r="N718" s="30"/>
      <c r="O718" s="24"/>
    </row>
    <row r="719" spans="3:15" x14ac:dyDescent="0.25">
      <c r="C719" s="95">
        <v>41803</v>
      </c>
      <c r="D719" s="96">
        <v>38.885470998989099</v>
      </c>
      <c r="E719" s="30">
        <v>54806.64</v>
      </c>
      <c r="G719" s="41">
        <f t="shared" si="337"/>
        <v>1</v>
      </c>
      <c r="H719" s="95">
        <v>42477</v>
      </c>
      <c r="I719" s="97" t="str">
        <f t="shared" si="334"/>
        <v/>
      </c>
      <c r="J719" s="30" t="str">
        <f t="shared" si="335"/>
        <v/>
      </c>
      <c r="K719" s="30"/>
      <c r="L719" s="30"/>
      <c r="M719" s="30"/>
      <c r="N719" s="30"/>
      <c r="O719" s="24"/>
    </row>
    <row r="720" spans="3:15" x14ac:dyDescent="0.25">
      <c r="C720" s="95">
        <v>41801</v>
      </c>
      <c r="D720" s="96">
        <v>39.288174790592699</v>
      </c>
      <c r="E720" s="30">
        <v>55102.44</v>
      </c>
      <c r="G720" s="41">
        <f t="shared" si="337"/>
        <v>2</v>
      </c>
      <c r="H720" s="95">
        <v>42478</v>
      </c>
      <c r="I720" s="97">
        <f t="shared" si="334"/>
        <v>18.389811459896301</v>
      </c>
      <c r="J720" s="30">
        <f t="shared" si="335"/>
        <v>52894.079411500003</v>
      </c>
      <c r="K720" s="97">
        <f t="shared" ref="K720:L720" si="340">AVERAGE(I714:I717,I720)</f>
        <v>18.429727329731758</v>
      </c>
      <c r="L720" s="30">
        <f t="shared" si="340"/>
        <v>52736.90802794</v>
      </c>
      <c r="M720" s="30"/>
      <c r="N720" s="30"/>
      <c r="O720" s="24"/>
    </row>
    <row r="721" spans="3:15" x14ac:dyDescent="0.25">
      <c r="C721" s="95">
        <v>41800</v>
      </c>
      <c r="D721" s="96">
        <v>39.072089829244497</v>
      </c>
      <c r="E721" s="30">
        <v>54604.34</v>
      </c>
      <c r="G721" s="41">
        <f t="shared" si="337"/>
        <v>3</v>
      </c>
      <c r="H721" s="95">
        <v>42479</v>
      </c>
      <c r="I721" s="97">
        <f t="shared" si="334"/>
        <v>19.340189313120899</v>
      </c>
      <c r="J721" s="30">
        <f t="shared" si="335"/>
        <v>53710.046561499999</v>
      </c>
      <c r="K721" s="30"/>
      <c r="L721" s="30"/>
      <c r="M721" s="30"/>
      <c r="N721" s="30"/>
      <c r="O721" s="24"/>
    </row>
    <row r="722" spans="3:15" x14ac:dyDescent="0.25">
      <c r="C722" s="95">
        <v>41799</v>
      </c>
      <c r="D722" s="96">
        <v>38.050597284688997</v>
      </c>
      <c r="E722" s="30">
        <v>54273.16</v>
      </c>
      <c r="G722" s="41">
        <f t="shared" si="337"/>
        <v>4</v>
      </c>
      <c r="H722" s="95">
        <v>42480</v>
      </c>
      <c r="I722" s="97">
        <f t="shared" si="334"/>
        <v>19.140609963943799</v>
      </c>
      <c r="J722" s="30">
        <f t="shared" si="335"/>
        <v>53630.930251999998</v>
      </c>
      <c r="K722" s="30"/>
      <c r="L722" s="30"/>
      <c r="M722" s="30"/>
      <c r="N722" s="30"/>
      <c r="O722" s="24"/>
    </row>
    <row r="723" spans="3:15" x14ac:dyDescent="0.25">
      <c r="C723" s="95">
        <v>41796</v>
      </c>
      <c r="D723" s="96">
        <v>37.029104740133597</v>
      </c>
      <c r="E723" s="30">
        <v>53128.66</v>
      </c>
      <c r="G723" s="41">
        <f t="shared" si="337"/>
        <v>5</v>
      </c>
      <c r="H723" s="95">
        <v>42481</v>
      </c>
      <c r="I723" s="97" t="str">
        <f t="shared" si="334"/>
        <v/>
      </c>
      <c r="J723" s="30" t="str">
        <f t="shared" si="335"/>
        <v/>
      </c>
      <c r="K723" s="30"/>
      <c r="L723" s="30"/>
      <c r="M723" s="30"/>
      <c r="N723" s="30"/>
      <c r="O723" s="24"/>
    </row>
    <row r="724" spans="3:15" x14ac:dyDescent="0.25">
      <c r="C724" s="95">
        <v>41795</v>
      </c>
      <c r="D724" s="96">
        <v>37.245189701481898</v>
      </c>
      <c r="E724" s="30">
        <v>51558.79</v>
      </c>
      <c r="G724" s="41">
        <f t="shared" si="337"/>
        <v>6</v>
      </c>
      <c r="H724" s="95">
        <v>42482</v>
      </c>
      <c r="I724" s="97">
        <f t="shared" si="334"/>
        <v>18.769962601186201</v>
      </c>
      <c r="J724" s="30">
        <f t="shared" si="335"/>
        <v>52907.878038700001</v>
      </c>
      <c r="K724" s="30"/>
      <c r="L724" s="30"/>
      <c r="M724" s="97">
        <f t="shared" ref="M724:N724" si="341">AVERAGE(I720:I724)</f>
        <v>18.910143334536798</v>
      </c>
      <c r="N724" s="30">
        <f t="shared" si="341"/>
        <v>53285.733565925002</v>
      </c>
      <c r="O724" s="24"/>
    </row>
    <row r="725" spans="3:15" x14ac:dyDescent="0.25">
      <c r="C725" s="95">
        <v>41794</v>
      </c>
      <c r="D725" s="96">
        <v>38.423834945199701</v>
      </c>
      <c r="E725" s="30">
        <v>51832.98</v>
      </c>
      <c r="G725" s="41">
        <f t="shared" si="337"/>
        <v>7</v>
      </c>
      <c r="H725" s="95">
        <v>42483</v>
      </c>
      <c r="I725" s="97" t="str">
        <f t="shared" si="334"/>
        <v/>
      </c>
      <c r="J725" s="30" t="str">
        <f t="shared" si="335"/>
        <v/>
      </c>
      <c r="K725" s="30"/>
      <c r="L725" s="30"/>
      <c r="M725" s="30"/>
      <c r="N725" s="30"/>
      <c r="O725" s="24"/>
    </row>
    <row r="726" spans="3:15" x14ac:dyDescent="0.25">
      <c r="C726" s="95">
        <v>41793</v>
      </c>
      <c r="D726" s="96">
        <v>38.119351590572599</v>
      </c>
      <c r="E726" s="30">
        <v>52032.38</v>
      </c>
      <c r="G726" s="41">
        <f t="shared" si="337"/>
        <v>1</v>
      </c>
      <c r="H726" s="95">
        <v>42484</v>
      </c>
      <c r="I726" s="97" t="str">
        <f t="shared" si="334"/>
        <v/>
      </c>
      <c r="J726" s="30" t="str">
        <f t="shared" si="335"/>
        <v/>
      </c>
      <c r="K726" s="30"/>
      <c r="L726" s="30"/>
      <c r="M726" s="30"/>
      <c r="N726" s="30"/>
      <c r="O726" s="24"/>
    </row>
    <row r="727" spans="3:15" x14ac:dyDescent="0.25">
      <c r="C727" s="95">
        <v>41792</v>
      </c>
      <c r="D727" s="96">
        <v>36.125476719950001</v>
      </c>
      <c r="E727" s="30">
        <v>51605.83</v>
      </c>
      <c r="G727" s="41">
        <f t="shared" si="337"/>
        <v>2</v>
      </c>
      <c r="H727" s="95">
        <v>42485</v>
      </c>
      <c r="I727" s="97">
        <f t="shared" si="334"/>
        <v>19.568279997894901</v>
      </c>
      <c r="J727" s="30">
        <f t="shared" si="335"/>
        <v>51861.713646800003</v>
      </c>
      <c r="K727" s="97">
        <f t="shared" ref="K727:L727" si="342">AVERAGE(I721:I724,I727)</f>
        <v>19.204760469036451</v>
      </c>
      <c r="L727" s="30">
        <f t="shared" si="342"/>
        <v>53027.642124749997</v>
      </c>
      <c r="M727" s="30"/>
      <c r="N727" s="30"/>
      <c r="O727" s="24"/>
    </row>
    <row r="728" spans="3:15" x14ac:dyDescent="0.25">
      <c r="C728" s="95">
        <v>41789</v>
      </c>
      <c r="D728" s="96">
        <v>37.972020935107899</v>
      </c>
      <c r="E728" s="30">
        <v>51239.34</v>
      </c>
      <c r="G728" s="41">
        <f t="shared" si="337"/>
        <v>3</v>
      </c>
      <c r="H728" s="95">
        <v>42486</v>
      </c>
      <c r="I728" s="97">
        <f t="shared" si="334"/>
        <v>19.853393353862199</v>
      </c>
      <c r="J728" s="30">
        <f t="shared" si="335"/>
        <v>53082.501748900002</v>
      </c>
      <c r="K728" s="30"/>
      <c r="L728" s="30"/>
      <c r="M728" s="30"/>
      <c r="N728" s="30"/>
      <c r="O728" s="24"/>
    </row>
    <row r="729" spans="3:15" x14ac:dyDescent="0.25">
      <c r="C729" s="95">
        <v>41788</v>
      </c>
      <c r="D729" s="96">
        <v>37.805046192247801</v>
      </c>
      <c r="E729" s="30">
        <v>52239.34</v>
      </c>
      <c r="G729" s="41">
        <f t="shared" si="337"/>
        <v>4</v>
      </c>
      <c r="H729" s="95">
        <v>42487</v>
      </c>
      <c r="I729" s="97">
        <f t="shared" si="334"/>
        <v>19.957934917716901</v>
      </c>
      <c r="J729" s="30">
        <f t="shared" si="335"/>
        <v>54477.781809499997</v>
      </c>
      <c r="K729" s="30"/>
      <c r="L729" s="30"/>
      <c r="M729" s="30"/>
      <c r="N729" s="30"/>
      <c r="O729" s="24"/>
    </row>
    <row r="730" spans="3:15" x14ac:dyDescent="0.25">
      <c r="C730" s="95">
        <v>41787</v>
      </c>
      <c r="D730" s="96">
        <v>38.089885459479603</v>
      </c>
      <c r="E730" s="30">
        <v>52639.75</v>
      </c>
      <c r="G730" s="41">
        <f t="shared" si="337"/>
        <v>5</v>
      </c>
      <c r="H730" s="95">
        <v>42488</v>
      </c>
      <c r="I730" s="97">
        <f t="shared" si="334"/>
        <v>20.3190785019423</v>
      </c>
      <c r="J730" s="30">
        <f t="shared" si="335"/>
        <v>54311.966230600003</v>
      </c>
      <c r="K730" s="30"/>
      <c r="L730" s="30"/>
      <c r="M730" s="30"/>
      <c r="N730" s="30"/>
      <c r="O730" s="24"/>
    </row>
    <row r="731" spans="3:15" x14ac:dyDescent="0.25">
      <c r="C731" s="95">
        <v>41786</v>
      </c>
      <c r="D731" s="96">
        <v>36.557646642646503</v>
      </c>
      <c r="E731" s="30">
        <v>52173.98</v>
      </c>
      <c r="G731" s="41">
        <f t="shared" si="337"/>
        <v>6</v>
      </c>
      <c r="H731" s="95">
        <v>42489</v>
      </c>
      <c r="I731" s="97">
        <f t="shared" si="334"/>
        <v>20.433123844329302</v>
      </c>
      <c r="J731" s="30">
        <f t="shared" si="335"/>
        <v>53910.507000999998</v>
      </c>
      <c r="K731" s="30"/>
      <c r="L731" s="30"/>
      <c r="M731" s="97">
        <f t="shared" ref="M731:N731" si="343">AVERAGE(I727:I731)</f>
        <v>20.02636212314912</v>
      </c>
      <c r="N731" s="30">
        <f t="shared" si="343"/>
        <v>53528.894087360008</v>
      </c>
      <c r="O731" s="24"/>
    </row>
    <row r="732" spans="3:15" x14ac:dyDescent="0.25">
      <c r="C732" s="95">
        <v>41785</v>
      </c>
      <c r="D732" s="96">
        <v>38.168461809060801</v>
      </c>
      <c r="E732" s="30">
        <v>52932.91</v>
      </c>
      <c r="G732" s="41">
        <f t="shared" si="337"/>
        <v>7</v>
      </c>
      <c r="H732" s="95">
        <v>42490</v>
      </c>
      <c r="I732" s="97" t="str">
        <f t="shared" si="334"/>
        <v/>
      </c>
      <c r="J732" s="30" t="str">
        <f t="shared" si="335"/>
        <v/>
      </c>
      <c r="K732" s="30"/>
      <c r="L732" s="30"/>
      <c r="M732" s="30"/>
      <c r="N732" s="30"/>
      <c r="O732" s="24"/>
    </row>
    <row r="733" spans="3:15" x14ac:dyDescent="0.25">
      <c r="C733" s="95">
        <v>41782</v>
      </c>
      <c r="D733" s="96">
        <v>37.4219864880396</v>
      </c>
      <c r="E733" s="30">
        <v>52626.41</v>
      </c>
      <c r="G733" s="41">
        <f t="shared" si="337"/>
        <v>1</v>
      </c>
      <c r="H733" s="95">
        <v>42491</v>
      </c>
      <c r="I733" s="97" t="str">
        <f t="shared" si="334"/>
        <v/>
      </c>
      <c r="J733" s="30" t="str">
        <f t="shared" si="335"/>
        <v/>
      </c>
      <c r="K733" s="30"/>
      <c r="L733" s="30"/>
      <c r="M733" s="30"/>
      <c r="N733" s="30"/>
      <c r="O733" s="24"/>
    </row>
    <row r="734" spans="3:15" x14ac:dyDescent="0.25">
      <c r="C734" s="95">
        <v>41781</v>
      </c>
      <c r="D734" s="96">
        <v>37.284477876272497</v>
      </c>
      <c r="E734" s="30">
        <v>52806.22</v>
      </c>
      <c r="G734" s="41">
        <f t="shared" si="337"/>
        <v>2</v>
      </c>
      <c r="H734" s="95">
        <v>42492</v>
      </c>
      <c r="I734" s="97">
        <f t="shared" si="334"/>
        <v>20.376101173135801</v>
      </c>
      <c r="J734" s="30">
        <f t="shared" si="335"/>
        <v>53561.534210799997</v>
      </c>
      <c r="K734" s="97">
        <f t="shared" ref="K734:L734" si="344">AVERAGE(I728:I731,I734)</f>
        <v>20.187926358197302</v>
      </c>
      <c r="L734" s="30">
        <f t="shared" si="344"/>
        <v>53868.858200159993</v>
      </c>
      <c r="M734" s="30"/>
      <c r="N734" s="30"/>
      <c r="O734" s="24"/>
    </row>
    <row r="735" spans="3:15" x14ac:dyDescent="0.25">
      <c r="C735" s="95">
        <v>41780</v>
      </c>
      <c r="D735" s="96">
        <v>37.274655832574801</v>
      </c>
      <c r="E735" s="30">
        <v>52203.37</v>
      </c>
      <c r="G735" s="41">
        <f t="shared" si="337"/>
        <v>3</v>
      </c>
      <c r="H735" s="95">
        <v>42493</v>
      </c>
      <c r="I735" s="97">
        <f t="shared" si="334"/>
        <v>20.3285822804745</v>
      </c>
      <c r="J735" s="30">
        <f t="shared" si="335"/>
        <v>52260.187467900003</v>
      </c>
      <c r="K735" s="30"/>
      <c r="L735" s="30"/>
      <c r="M735" s="30"/>
      <c r="N735" s="30"/>
      <c r="O735" s="24"/>
    </row>
    <row r="736" spans="3:15" x14ac:dyDescent="0.25">
      <c r="C736" s="95">
        <v>41779</v>
      </c>
      <c r="D736" s="96">
        <v>37.304121963667797</v>
      </c>
      <c r="E736" s="30">
        <v>52366.19</v>
      </c>
      <c r="G736" s="41">
        <f t="shared" si="337"/>
        <v>4</v>
      </c>
      <c r="H736" s="95">
        <v>42494</v>
      </c>
      <c r="I736" s="97">
        <f t="shared" si="334"/>
        <v>20.433123844329302</v>
      </c>
      <c r="J736" s="30">
        <f t="shared" si="335"/>
        <v>52552.797222000001</v>
      </c>
      <c r="K736" s="30"/>
      <c r="L736" s="30"/>
      <c r="M736" s="30"/>
      <c r="N736" s="30"/>
      <c r="O736" s="24"/>
    </row>
    <row r="737" spans="3:15" x14ac:dyDescent="0.25">
      <c r="C737" s="95">
        <v>41778</v>
      </c>
      <c r="D737" s="96">
        <v>37.755935973759598</v>
      </c>
      <c r="E737" s="30">
        <v>53353.1</v>
      </c>
      <c r="G737" s="41">
        <f t="shared" si="337"/>
        <v>5</v>
      </c>
      <c r="H737" s="95">
        <v>42495</v>
      </c>
      <c r="I737" s="97">
        <f t="shared" si="334"/>
        <v>20.623199414974199</v>
      </c>
      <c r="J737" s="30">
        <f t="shared" si="335"/>
        <v>51671.0402311</v>
      </c>
      <c r="K737" s="30"/>
      <c r="L737" s="30"/>
      <c r="M737" s="30"/>
      <c r="N737" s="30"/>
      <c r="O737" s="24"/>
    </row>
    <row r="738" spans="3:15" x14ac:dyDescent="0.25">
      <c r="C738" s="95">
        <v>41775</v>
      </c>
      <c r="D738" s="96">
        <v>37.196079482993603</v>
      </c>
      <c r="E738" s="30">
        <v>53975.76</v>
      </c>
      <c r="G738" s="41">
        <f t="shared" si="337"/>
        <v>6</v>
      </c>
      <c r="H738" s="95">
        <v>42496</v>
      </c>
      <c r="I738" s="97">
        <f t="shared" si="334"/>
        <v>21.858690624166201</v>
      </c>
      <c r="J738" s="30">
        <f t="shared" si="335"/>
        <v>51717.8257275</v>
      </c>
      <c r="K738" s="30"/>
      <c r="L738" s="30"/>
      <c r="M738" s="97">
        <f t="shared" ref="M738:N738" si="345">AVERAGE(I734:I738)</f>
        <v>20.723939467415999</v>
      </c>
      <c r="N738" s="30">
        <f t="shared" si="345"/>
        <v>52352.676971859997</v>
      </c>
      <c r="O738" s="24"/>
    </row>
    <row r="739" spans="3:15" x14ac:dyDescent="0.25">
      <c r="C739" s="95">
        <v>41774</v>
      </c>
      <c r="D739" s="96">
        <v>36.832663866180702</v>
      </c>
      <c r="E739" s="30">
        <v>53855.54</v>
      </c>
      <c r="G739" s="41">
        <f t="shared" si="337"/>
        <v>7</v>
      </c>
      <c r="H739" s="95">
        <v>42497</v>
      </c>
      <c r="I739" s="97" t="str">
        <f t="shared" si="334"/>
        <v/>
      </c>
      <c r="J739" s="30" t="str">
        <f t="shared" si="335"/>
        <v/>
      </c>
      <c r="K739" s="30"/>
      <c r="L739" s="30"/>
      <c r="M739" s="30"/>
      <c r="N739" s="30"/>
      <c r="O739" s="24"/>
    </row>
    <row r="740" spans="3:15" x14ac:dyDescent="0.25">
      <c r="C740" s="95">
        <v>41773</v>
      </c>
      <c r="D740" s="96">
        <v>36.1451208073453</v>
      </c>
      <c r="E740" s="30">
        <v>54412.54</v>
      </c>
      <c r="G740" s="41">
        <f t="shared" si="337"/>
        <v>1</v>
      </c>
      <c r="H740" s="95">
        <v>42498</v>
      </c>
      <c r="I740" s="97" t="str">
        <f t="shared" si="334"/>
        <v/>
      </c>
      <c r="J740" s="30" t="str">
        <f t="shared" si="335"/>
        <v/>
      </c>
      <c r="K740" s="30"/>
      <c r="L740" s="30"/>
      <c r="M740" s="30"/>
      <c r="N740" s="30"/>
      <c r="O740" s="24"/>
    </row>
    <row r="741" spans="3:15" x14ac:dyDescent="0.25">
      <c r="C741" s="95">
        <v>41772</v>
      </c>
      <c r="D741" s="96">
        <v>34.566466352090202</v>
      </c>
      <c r="E741" s="30">
        <v>53907.46</v>
      </c>
      <c r="G741" s="41">
        <f t="shared" si="337"/>
        <v>2</v>
      </c>
      <c r="H741" s="95">
        <v>42499</v>
      </c>
      <c r="I741" s="97">
        <f t="shared" si="334"/>
        <v>22.238841765456002</v>
      </c>
      <c r="J741" s="30">
        <f t="shared" si="335"/>
        <v>50990.064887599998</v>
      </c>
      <c r="K741" s="97">
        <f t="shared" ref="K741:L741" si="346">AVERAGE(I735:I738,I741)</f>
        <v>21.096487585880041</v>
      </c>
      <c r="L741" s="30">
        <f t="shared" si="346"/>
        <v>51838.383107219997</v>
      </c>
      <c r="M741" s="30"/>
      <c r="N741" s="30"/>
      <c r="O741" s="24"/>
    </row>
    <row r="742" spans="3:15" x14ac:dyDescent="0.25">
      <c r="C742" s="95">
        <v>41771</v>
      </c>
      <c r="D742" s="96">
        <v>33.119635328810801</v>
      </c>
      <c r="E742" s="30">
        <v>54052.9</v>
      </c>
      <c r="G742" s="41">
        <f t="shared" si="337"/>
        <v>3</v>
      </c>
      <c r="H742" s="95">
        <v>42500</v>
      </c>
      <c r="I742" s="97">
        <f t="shared" si="334"/>
        <v>23.1512045045517</v>
      </c>
      <c r="J742" s="30">
        <f t="shared" si="335"/>
        <v>53070.906116500002</v>
      </c>
      <c r="K742" s="30"/>
      <c r="L742" s="30"/>
      <c r="M742" s="30"/>
      <c r="N742" s="30"/>
      <c r="O742" s="24"/>
    </row>
    <row r="743" spans="3:15" x14ac:dyDescent="0.25">
      <c r="C743" s="95">
        <v>41768</v>
      </c>
      <c r="D743" s="96">
        <v>33.070423389243402</v>
      </c>
      <c r="E743" s="30">
        <v>53100.34</v>
      </c>
      <c r="G743" s="41">
        <f t="shared" si="337"/>
        <v>4</v>
      </c>
      <c r="H743" s="95">
        <v>42501</v>
      </c>
      <c r="I743" s="97">
        <f t="shared" si="334"/>
        <v>24.272650371356701</v>
      </c>
      <c r="J743" s="30">
        <f t="shared" si="335"/>
        <v>52764.4621109</v>
      </c>
      <c r="K743" s="30"/>
      <c r="L743" s="30"/>
      <c r="M743" s="30"/>
      <c r="N743" s="30"/>
      <c r="O743" s="24"/>
    </row>
    <row r="744" spans="3:15" x14ac:dyDescent="0.25">
      <c r="C744" s="95">
        <v>41767</v>
      </c>
      <c r="D744" s="96">
        <v>34.192455611378499</v>
      </c>
      <c r="E744" s="30">
        <v>53422.37</v>
      </c>
      <c r="G744" s="41">
        <f t="shared" si="337"/>
        <v>5</v>
      </c>
      <c r="H744" s="95">
        <v>42502</v>
      </c>
      <c r="I744" s="97">
        <f t="shared" si="334"/>
        <v>24.1836909325432</v>
      </c>
      <c r="J744" s="30">
        <f t="shared" si="335"/>
        <v>53241.314814899997</v>
      </c>
      <c r="K744" s="30"/>
      <c r="L744" s="30"/>
      <c r="M744" s="30"/>
      <c r="N744" s="30"/>
      <c r="O744" s="24"/>
    </row>
    <row r="745" spans="3:15" x14ac:dyDescent="0.25">
      <c r="C745" s="95">
        <v>41766</v>
      </c>
      <c r="D745" s="96">
        <v>34.05466218059</v>
      </c>
      <c r="E745" s="30">
        <v>54052.74</v>
      </c>
      <c r="G745" s="41">
        <f t="shared" si="337"/>
        <v>6</v>
      </c>
      <c r="H745" s="95">
        <v>42503</v>
      </c>
      <c r="I745" s="97">
        <f t="shared" si="334"/>
        <v>24.068713004179301</v>
      </c>
      <c r="J745" s="30">
        <f t="shared" si="335"/>
        <v>51804.307252999999</v>
      </c>
      <c r="K745" s="30"/>
      <c r="L745" s="30"/>
      <c r="M745" s="97">
        <f t="shared" ref="M745:N745" si="347">AVERAGE(I741:I745)</f>
        <v>23.58302011561738</v>
      </c>
      <c r="N745" s="30">
        <f t="shared" si="347"/>
        <v>52374.211036579996</v>
      </c>
      <c r="O745" s="24"/>
    </row>
    <row r="746" spans="3:15" x14ac:dyDescent="0.25">
      <c r="C746" s="95">
        <v>41765</v>
      </c>
      <c r="D746" s="96">
        <v>33.326325474993503</v>
      </c>
      <c r="E746" s="30">
        <v>53779.74</v>
      </c>
      <c r="G746" s="41">
        <f t="shared" si="337"/>
        <v>7</v>
      </c>
      <c r="H746" s="95">
        <v>42504</v>
      </c>
      <c r="I746" s="97" t="str">
        <f t="shared" si="334"/>
        <v/>
      </c>
      <c r="J746" s="30" t="str">
        <f t="shared" si="335"/>
        <v/>
      </c>
      <c r="K746" s="30"/>
      <c r="L746" s="30"/>
      <c r="M746" s="30"/>
      <c r="N746" s="30"/>
      <c r="O746" s="24"/>
    </row>
    <row r="747" spans="3:15" x14ac:dyDescent="0.25">
      <c r="C747" s="95">
        <v>41764</v>
      </c>
      <c r="D747" s="96">
        <v>33.936553525628398</v>
      </c>
      <c r="E747" s="30">
        <v>53446.17</v>
      </c>
      <c r="G747" s="41">
        <f t="shared" si="337"/>
        <v>1</v>
      </c>
      <c r="H747" s="95">
        <v>42505</v>
      </c>
      <c r="I747" s="97" t="str">
        <f t="shared" si="334"/>
        <v/>
      </c>
      <c r="J747" s="30" t="str">
        <f t="shared" si="335"/>
        <v/>
      </c>
      <c r="K747" s="30"/>
      <c r="L747" s="30"/>
      <c r="M747" s="30"/>
      <c r="N747" s="30"/>
      <c r="O747" s="24"/>
    </row>
    <row r="748" spans="3:15" x14ac:dyDescent="0.25">
      <c r="G748" s="41">
        <f t="shared" si="337"/>
        <v>2</v>
      </c>
      <c r="H748" s="95">
        <v>42506</v>
      </c>
      <c r="I748" s="97">
        <f t="shared" si="334"/>
        <v>24.336994837028399</v>
      </c>
      <c r="J748" s="30">
        <f t="shared" si="335"/>
        <v>51802.9201674</v>
      </c>
      <c r="K748" s="97">
        <f t="shared" ref="K748:L748" si="348">AVERAGE(I742:I745,I748)</f>
        <v>24.002650729931862</v>
      </c>
      <c r="L748" s="30">
        <f t="shared" si="348"/>
        <v>52536.782092540001</v>
      </c>
      <c r="M748" s="30"/>
      <c r="N748" s="30"/>
      <c r="O748" s="24"/>
    </row>
    <row r="749" spans="3:15" x14ac:dyDescent="0.25">
      <c r="G749" s="41">
        <f t="shared" si="337"/>
        <v>3</v>
      </c>
      <c r="H749" s="95">
        <v>42507</v>
      </c>
      <c r="I749" s="97">
        <f t="shared" si="334"/>
        <v>24.375320813149699</v>
      </c>
      <c r="J749" s="30">
        <f t="shared" si="335"/>
        <v>50839.443618999998</v>
      </c>
      <c r="K749" s="30"/>
      <c r="L749" s="30"/>
      <c r="M749" s="30"/>
      <c r="N749" s="30"/>
      <c r="O749" s="24"/>
    </row>
    <row r="750" spans="3:15" x14ac:dyDescent="0.25">
      <c r="G750" s="41">
        <f t="shared" si="337"/>
        <v>4</v>
      </c>
      <c r="H750" s="95">
        <v>42508</v>
      </c>
      <c r="I750" s="97">
        <f t="shared" si="334"/>
        <v>23.848338641481799</v>
      </c>
      <c r="J750" s="30">
        <f t="shared" si="335"/>
        <v>50561.7025498</v>
      </c>
      <c r="K750" s="30"/>
      <c r="L750" s="30"/>
      <c r="M750" s="30"/>
      <c r="N750" s="30"/>
      <c r="O750" s="24"/>
    </row>
    <row r="751" spans="3:15" x14ac:dyDescent="0.25">
      <c r="G751" s="41">
        <f t="shared" si="337"/>
        <v>5</v>
      </c>
      <c r="H751" s="95">
        <v>42509</v>
      </c>
      <c r="I751" s="97">
        <f t="shared" si="334"/>
        <v>24.547787705695601</v>
      </c>
      <c r="J751" s="30">
        <f t="shared" si="335"/>
        <v>50132.531482500002</v>
      </c>
      <c r="K751" s="30"/>
      <c r="L751" s="30"/>
      <c r="M751" s="30"/>
      <c r="N751" s="30"/>
      <c r="O751" s="24"/>
    </row>
    <row r="752" spans="3:15" x14ac:dyDescent="0.25">
      <c r="G752" s="41">
        <f t="shared" si="337"/>
        <v>6</v>
      </c>
      <c r="H752" s="95">
        <v>42510</v>
      </c>
      <c r="I752" s="97">
        <f t="shared" si="334"/>
        <v>24.934001717558999</v>
      </c>
      <c r="J752" s="30">
        <f t="shared" si="335"/>
        <v>49722.745367900003</v>
      </c>
      <c r="K752" s="30"/>
      <c r="L752" s="30"/>
      <c r="M752" s="97">
        <f t="shared" ref="M752:N752" si="349">AVERAGE(I748:I752)</f>
        <v>24.4084887429829</v>
      </c>
      <c r="N752" s="30">
        <f t="shared" si="349"/>
        <v>50611.868637319996</v>
      </c>
      <c r="O752" s="24"/>
    </row>
    <row r="753" spans="7:15" x14ac:dyDescent="0.25">
      <c r="G753" s="41">
        <f t="shared" si="337"/>
        <v>7</v>
      </c>
      <c r="H753" s="95">
        <v>42511</v>
      </c>
      <c r="I753" s="97" t="str">
        <f t="shared" si="334"/>
        <v/>
      </c>
      <c r="J753" s="30" t="str">
        <f t="shared" si="335"/>
        <v/>
      </c>
      <c r="K753" s="30"/>
      <c r="L753" s="30"/>
      <c r="M753" s="30"/>
      <c r="N753" s="30"/>
      <c r="O753" s="24"/>
    </row>
    <row r="754" spans="7:15" x14ac:dyDescent="0.25">
      <c r="G754" s="41">
        <f t="shared" si="337"/>
        <v>1</v>
      </c>
      <c r="H754" s="95">
        <v>42512</v>
      </c>
      <c r="I754" s="97" t="str">
        <f t="shared" si="334"/>
        <v/>
      </c>
      <c r="J754" s="30" t="str">
        <f t="shared" si="335"/>
        <v/>
      </c>
      <c r="K754" s="30"/>
      <c r="L754" s="30"/>
      <c r="M754" s="30"/>
      <c r="N754" s="30"/>
      <c r="O754" s="24"/>
    </row>
    <row r="755" spans="7:15" x14ac:dyDescent="0.25">
      <c r="G755" s="41">
        <f t="shared" si="337"/>
        <v>2</v>
      </c>
      <c r="H755" s="95">
        <v>42513</v>
      </c>
      <c r="I755" s="97">
        <f t="shared" si="334"/>
        <v>23.969757119887799</v>
      </c>
      <c r="J755" s="30">
        <f t="shared" si="335"/>
        <v>49330.422660099997</v>
      </c>
      <c r="K755" s="97">
        <f t="shared" ref="K755:L755" si="350">AVERAGE(I749:I752,I755)</f>
        <v>24.33504119955478</v>
      </c>
      <c r="L755" s="30">
        <f t="shared" si="350"/>
        <v>50117.369135860004</v>
      </c>
      <c r="M755" s="30"/>
      <c r="N755" s="30"/>
      <c r="O755" s="24"/>
    </row>
    <row r="756" spans="7:15" x14ac:dyDescent="0.25">
      <c r="G756" s="41">
        <f t="shared" si="337"/>
        <v>3</v>
      </c>
      <c r="H756" s="95">
        <v>42514</v>
      </c>
      <c r="I756" s="97">
        <f t="shared" si="334"/>
        <v>23.473025054420798</v>
      </c>
      <c r="J756" s="30">
        <f t="shared" si="335"/>
        <v>49345.187890699999</v>
      </c>
      <c r="K756" s="30"/>
      <c r="L756" s="30"/>
      <c r="M756" s="30"/>
      <c r="N756" s="30"/>
      <c r="O756" s="24"/>
    </row>
    <row r="757" spans="7:15" x14ac:dyDescent="0.25">
      <c r="G757" s="41">
        <f t="shared" si="337"/>
        <v>4</v>
      </c>
      <c r="H757" s="95">
        <v>42515</v>
      </c>
      <c r="I757" s="97">
        <f t="shared" si="334"/>
        <v>23.619122720734602</v>
      </c>
      <c r="J757" s="30">
        <f t="shared" si="335"/>
        <v>49482.859455500002</v>
      </c>
      <c r="K757" s="30"/>
      <c r="L757" s="30"/>
      <c r="M757" s="30"/>
      <c r="N757" s="30"/>
      <c r="O757" s="24"/>
    </row>
    <row r="758" spans="7:15" x14ac:dyDescent="0.25">
      <c r="G758" s="41">
        <f t="shared" si="337"/>
        <v>5</v>
      </c>
      <c r="H758" s="95">
        <v>42516</v>
      </c>
      <c r="I758" s="97" t="str">
        <f t="shared" si="334"/>
        <v/>
      </c>
      <c r="J758" s="30" t="str">
        <f t="shared" si="335"/>
        <v/>
      </c>
      <c r="K758" s="30"/>
      <c r="L758" s="30"/>
      <c r="M758" s="30"/>
      <c r="N758" s="30"/>
      <c r="O758" s="24"/>
    </row>
    <row r="759" spans="7:15" x14ac:dyDescent="0.25">
      <c r="G759" s="41">
        <f t="shared" si="337"/>
        <v>6</v>
      </c>
      <c r="H759" s="95">
        <v>42517</v>
      </c>
      <c r="I759" s="97">
        <f t="shared" si="334"/>
        <v>23.6678219428392</v>
      </c>
      <c r="J759" s="30">
        <f t="shared" si="335"/>
        <v>49051.491329800003</v>
      </c>
      <c r="K759" s="30"/>
      <c r="L759" s="30"/>
      <c r="M759" s="97">
        <f t="shared" ref="M759:N759" si="351">AVERAGE(I755:I759)</f>
        <v>23.682431709470599</v>
      </c>
      <c r="N759" s="30">
        <f t="shared" si="351"/>
        <v>49302.490334025002</v>
      </c>
      <c r="O759" s="24"/>
    </row>
    <row r="760" spans="7:15" x14ac:dyDescent="0.25">
      <c r="G760" s="41">
        <f t="shared" si="337"/>
        <v>7</v>
      </c>
      <c r="H760" s="95">
        <v>42518</v>
      </c>
      <c r="I760" s="97" t="str">
        <f t="shared" si="334"/>
        <v/>
      </c>
      <c r="J760" s="30" t="str">
        <f t="shared" si="335"/>
        <v/>
      </c>
      <c r="K760" s="30"/>
      <c r="L760" s="30"/>
      <c r="M760" s="30"/>
      <c r="N760" s="30"/>
      <c r="O760" s="24"/>
    </row>
    <row r="761" spans="7:15" x14ac:dyDescent="0.25">
      <c r="G761" s="41">
        <f t="shared" si="337"/>
        <v>1</v>
      </c>
      <c r="H761" s="95">
        <v>42519</v>
      </c>
      <c r="I761" s="97" t="str">
        <f t="shared" si="334"/>
        <v/>
      </c>
      <c r="J761" s="30" t="str">
        <f t="shared" si="335"/>
        <v/>
      </c>
      <c r="K761" s="30"/>
      <c r="L761" s="30"/>
      <c r="M761" s="30"/>
      <c r="N761" s="30"/>
      <c r="O761" s="24"/>
    </row>
    <row r="762" spans="7:15" x14ac:dyDescent="0.25">
      <c r="G762" s="41">
        <f t="shared" si="337"/>
        <v>2</v>
      </c>
      <c r="H762" s="95">
        <v>42520</v>
      </c>
      <c r="I762" s="97">
        <f t="shared" si="334"/>
        <v>23.813919609153</v>
      </c>
      <c r="J762" s="30">
        <f t="shared" si="335"/>
        <v>48964.342243899999</v>
      </c>
      <c r="K762" s="97">
        <f t="shared" ref="K762:L762" si="352">AVERAGE(I756:I759,I762)</f>
        <v>23.643472331786899</v>
      </c>
      <c r="L762" s="30">
        <f t="shared" si="352"/>
        <v>49210.970229975006</v>
      </c>
      <c r="M762" s="30"/>
      <c r="N762" s="30"/>
      <c r="O762" s="24"/>
    </row>
    <row r="763" spans="7:15" x14ac:dyDescent="0.25">
      <c r="G763" s="41">
        <f t="shared" si="337"/>
        <v>3</v>
      </c>
      <c r="H763" s="95">
        <v>42521</v>
      </c>
      <c r="I763" s="97">
        <f t="shared" si="334"/>
        <v>24.8171235845079</v>
      </c>
      <c r="J763" s="30">
        <f t="shared" si="335"/>
        <v>48471.708926400002</v>
      </c>
      <c r="K763" s="30"/>
      <c r="L763" s="30"/>
      <c r="M763" s="30"/>
      <c r="N763" s="30"/>
      <c r="O763" s="24"/>
    </row>
    <row r="764" spans="7:15" x14ac:dyDescent="0.25">
      <c r="G764" s="41">
        <f t="shared" si="337"/>
        <v>4</v>
      </c>
      <c r="H764" s="95">
        <v>42522</v>
      </c>
      <c r="I764" s="97">
        <f t="shared" si="334"/>
        <v>24.671025918194101</v>
      </c>
      <c r="J764" s="30">
        <f t="shared" si="335"/>
        <v>49012.6518239</v>
      </c>
      <c r="K764" s="30"/>
      <c r="L764" s="30"/>
      <c r="M764" s="30"/>
      <c r="N764" s="30"/>
      <c r="O764" s="24"/>
    </row>
    <row r="765" spans="7:15" x14ac:dyDescent="0.25">
      <c r="G765" s="41">
        <f t="shared" si="337"/>
        <v>5</v>
      </c>
      <c r="H765" s="95">
        <v>42523</v>
      </c>
      <c r="I765" s="97">
        <f t="shared" si="334"/>
        <v>24.4275298076711</v>
      </c>
      <c r="J765" s="30">
        <f t="shared" si="335"/>
        <v>49887.243488</v>
      </c>
      <c r="K765" s="30"/>
      <c r="L765" s="30"/>
      <c r="M765" s="30"/>
      <c r="N765" s="30"/>
      <c r="O765" s="24"/>
    </row>
    <row r="766" spans="7:15" x14ac:dyDescent="0.25">
      <c r="G766" s="41">
        <f t="shared" si="337"/>
        <v>6</v>
      </c>
      <c r="H766" s="95">
        <v>42524</v>
      </c>
      <c r="I766" s="97">
        <f t="shared" si="334"/>
        <v>25.5378720716561</v>
      </c>
      <c r="J766" s="30">
        <f t="shared" si="335"/>
        <v>50619.498244199996</v>
      </c>
      <c r="K766" s="30"/>
      <c r="L766" s="30"/>
      <c r="M766" s="97">
        <f t="shared" ref="M766:N766" si="353">AVERAGE(I762:I766)</f>
        <v>24.653494198236437</v>
      </c>
      <c r="N766" s="30">
        <f t="shared" si="353"/>
        <v>49391.088945279997</v>
      </c>
      <c r="O766" s="24"/>
    </row>
    <row r="767" spans="7:15" x14ac:dyDescent="0.25">
      <c r="G767" s="41">
        <f t="shared" si="337"/>
        <v>7</v>
      </c>
      <c r="H767" s="95">
        <v>42525</v>
      </c>
      <c r="I767" s="97" t="str">
        <f t="shared" si="334"/>
        <v/>
      </c>
      <c r="J767" s="30" t="str">
        <f t="shared" si="335"/>
        <v/>
      </c>
      <c r="K767" s="30"/>
      <c r="L767" s="30"/>
      <c r="M767" s="30"/>
      <c r="N767" s="30"/>
      <c r="O767" s="24"/>
    </row>
    <row r="768" spans="7:15" x14ac:dyDescent="0.25">
      <c r="G768" s="41">
        <f t="shared" si="337"/>
        <v>1</v>
      </c>
      <c r="H768" s="95">
        <v>42526</v>
      </c>
      <c r="I768" s="97" t="str">
        <f t="shared" si="334"/>
        <v/>
      </c>
      <c r="J768" s="30" t="str">
        <f t="shared" si="335"/>
        <v/>
      </c>
      <c r="K768" s="30"/>
      <c r="L768" s="30"/>
      <c r="M768" s="30"/>
      <c r="N768" s="30"/>
      <c r="O768" s="24"/>
    </row>
    <row r="769" spans="7:15" x14ac:dyDescent="0.25">
      <c r="G769" s="41">
        <f t="shared" si="337"/>
        <v>2</v>
      </c>
      <c r="H769" s="95">
        <v>42527</v>
      </c>
      <c r="I769" s="97">
        <f t="shared" si="334"/>
        <v>24.836603273349802</v>
      </c>
      <c r="J769" s="30">
        <f t="shared" si="335"/>
        <v>50431.800935799998</v>
      </c>
      <c r="K769" s="97">
        <f t="shared" ref="K769:L769" si="354">AVERAGE(I763:I766,I769)</f>
        <v>24.858030931075795</v>
      </c>
      <c r="L769" s="30">
        <f t="shared" si="354"/>
        <v>49684.580683659995</v>
      </c>
      <c r="M769" s="30"/>
      <c r="N769" s="30"/>
      <c r="O769" s="24"/>
    </row>
    <row r="770" spans="7:15" x14ac:dyDescent="0.25">
      <c r="G770" s="41">
        <f t="shared" si="337"/>
        <v>3</v>
      </c>
      <c r="H770" s="95">
        <v>42528</v>
      </c>
      <c r="I770" s="97">
        <f t="shared" si="334"/>
        <v>25.313855649974901</v>
      </c>
      <c r="J770" s="30">
        <f t="shared" si="335"/>
        <v>50487.8578892</v>
      </c>
      <c r="K770" s="30"/>
      <c r="L770" s="30"/>
      <c r="M770" s="30"/>
      <c r="N770" s="30"/>
      <c r="O770" s="24"/>
    </row>
    <row r="771" spans="7:15" x14ac:dyDescent="0.25">
      <c r="G771" s="41">
        <f t="shared" si="337"/>
        <v>4</v>
      </c>
      <c r="H771" s="95">
        <v>42529</v>
      </c>
      <c r="I771" s="97">
        <f t="shared" si="334"/>
        <v>25.927465848493</v>
      </c>
      <c r="J771" s="30">
        <f t="shared" si="335"/>
        <v>51629.2929105</v>
      </c>
      <c r="K771" s="30"/>
      <c r="L771" s="30"/>
      <c r="M771" s="30"/>
      <c r="N771" s="30"/>
      <c r="O771" s="24"/>
    </row>
    <row r="772" spans="7:15" x14ac:dyDescent="0.25">
      <c r="G772" s="41">
        <f t="shared" si="337"/>
        <v>5</v>
      </c>
      <c r="H772" s="95">
        <v>42530</v>
      </c>
      <c r="I772" s="97">
        <f t="shared" si="334"/>
        <v>25.372294716500502</v>
      </c>
      <c r="J772" s="30">
        <f t="shared" si="335"/>
        <v>51118.462436399997</v>
      </c>
      <c r="K772" s="30"/>
      <c r="L772" s="30"/>
      <c r="M772" s="30"/>
      <c r="N772" s="30"/>
      <c r="O772" s="24"/>
    </row>
    <row r="773" spans="7:15" x14ac:dyDescent="0.25">
      <c r="G773" s="41">
        <f t="shared" si="337"/>
        <v>6</v>
      </c>
      <c r="H773" s="95">
        <v>42531</v>
      </c>
      <c r="I773" s="97">
        <f t="shared" si="334"/>
        <v>25.4209939386051</v>
      </c>
      <c r="J773" s="30">
        <f t="shared" si="335"/>
        <v>49422.159481199997</v>
      </c>
      <c r="K773" s="30"/>
      <c r="L773" s="30"/>
      <c r="M773" s="97">
        <f t="shared" ref="M773:N773" si="355">AVERAGE(I769:I773)</f>
        <v>25.374242685384662</v>
      </c>
      <c r="N773" s="30">
        <f t="shared" si="355"/>
        <v>50617.914730620003</v>
      </c>
      <c r="O773" s="24"/>
    </row>
    <row r="774" spans="7:15" x14ac:dyDescent="0.25">
      <c r="G774" s="41">
        <f t="shared" si="337"/>
        <v>7</v>
      </c>
      <c r="H774" s="95">
        <v>42532</v>
      </c>
      <c r="I774" s="97" t="str">
        <f t="shared" ref="I774:I837" si="356">IFERROR(VLOOKUP(H774,$C$6:$E$923,2,FALSE),"")</f>
        <v/>
      </c>
      <c r="J774" s="30" t="str">
        <f t="shared" ref="J774:J837" si="357">IFERROR(VLOOKUP(H774,$C$6:$E$923,3,FALSE),"")</f>
        <v/>
      </c>
      <c r="K774" s="30"/>
      <c r="L774" s="30"/>
      <c r="M774" s="30"/>
      <c r="N774" s="30"/>
      <c r="O774" s="24"/>
    </row>
    <row r="775" spans="7:15" x14ac:dyDescent="0.25">
      <c r="G775" s="41">
        <f t="shared" ref="G775:G838" si="358">WEEKDAY(H775)</f>
        <v>1</v>
      </c>
      <c r="H775" s="95">
        <v>42533</v>
      </c>
      <c r="I775" s="97" t="str">
        <f t="shared" si="356"/>
        <v/>
      </c>
      <c r="J775" s="30" t="str">
        <f t="shared" si="357"/>
        <v/>
      </c>
      <c r="K775" s="30"/>
      <c r="L775" s="30"/>
      <c r="M775" s="30"/>
      <c r="N775" s="30"/>
      <c r="O775" s="24"/>
    </row>
    <row r="776" spans="7:15" x14ac:dyDescent="0.25">
      <c r="G776" s="41">
        <f t="shared" si="358"/>
        <v>2</v>
      </c>
      <c r="H776" s="95">
        <v>42534</v>
      </c>
      <c r="I776" s="97">
        <f t="shared" si="356"/>
        <v>25.148278294819299</v>
      </c>
      <c r="J776" s="30">
        <f t="shared" si="357"/>
        <v>49660.789773800003</v>
      </c>
      <c r="K776" s="97">
        <f t="shared" ref="K776:L776" si="359">AVERAGE(I770:I773,I776)</f>
        <v>25.436577689678565</v>
      </c>
      <c r="L776" s="30">
        <f t="shared" si="359"/>
        <v>50463.712498219997</v>
      </c>
      <c r="M776" s="30"/>
      <c r="N776" s="30"/>
      <c r="O776" s="24"/>
    </row>
    <row r="777" spans="7:15" x14ac:dyDescent="0.25">
      <c r="G777" s="41">
        <f t="shared" si="358"/>
        <v>3</v>
      </c>
      <c r="H777" s="95">
        <v>42535</v>
      </c>
      <c r="I777" s="97">
        <f t="shared" si="356"/>
        <v>25.313855649974901</v>
      </c>
      <c r="J777" s="30">
        <f t="shared" si="357"/>
        <v>48648.294602299997</v>
      </c>
      <c r="K777" s="30"/>
      <c r="L777" s="30"/>
      <c r="M777" s="30"/>
      <c r="N777" s="30"/>
      <c r="O777" s="24"/>
    </row>
    <row r="778" spans="7:15" x14ac:dyDescent="0.25">
      <c r="G778" s="41">
        <f t="shared" si="358"/>
        <v>4</v>
      </c>
      <c r="H778" s="95">
        <v>42536</v>
      </c>
      <c r="I778" s="97">
        <f t="shared" si="356"/>
        <v>25.440473627446899</v>
      </c>
      <c r="J778" s="30">
        <f t="shared" si="357"/>
        <v>48914.740371599997</v>
      </c>
      <c r="K778" s="30"/>
      <c r="L778" s="30"/>
      <c r="M778" s="30"/>
      <c r="N778" s="30"/>
      <c r="O778" s="24"/>
    </row>
    <row r="779" spans="7:15" x14ac:dyDescent="0.25">
      <c r="G779" s="41">
        <f t="shared" si="358"/>
        <v>5</v>
      </c>
      <c r="H779" s="95">
        <v>42537</v>
      </c>
      <c r="I779" s="97">
        <f t="shared" si="356"/>
        <v>25.9664252261767</v>
      </c>
      <c r="J779" s="30">
        <f t="shared" si="357"/>
        <v>49411.618390399999</v>
      </c>
      <c r="K779" s="30"/>
      <c r="L779" s="30"/>
      <c r="M779" s="30"/>
      <c r="N779" s="30"/>
      <c r="O779" s="24"/>
    </row>
    <row r="780" spans="7:15" x14ac:dyDescent="0.25">
      <c r="G780" s="41">
        <f t="shared" si="358"/>
        <v>6</v>
      </c>
      <c r="H780" s="95">
        <v>42538</v>
      </c>
      <c r="I780" s="97">
        <f t="shared" si="356"/>
        <v>26.200181492278801</v>
      </c>
      <c r="J780" s="30">
        <f t="shared" si="357"/>
        <v>49533.841540100002</v>
      </c>
      <c r="K780" s="30"/>
      <c r="L780" s="30"/>
      <c r="M780" s="97">
        <f t="shared" ref="M780:N780" si="360">AVERAGE(I776:I780)</f>
        <v>25.613842858139321</v>
      </c>
      <c r="N780" s="30">
        <f t="shared" si="360"/>
        <v>49233.856935639997</v>
      </c>
      <c r="O780" s="24"/>
    </row>
    <row r="781" spans="7:15" x14ac:dyDescent="0.25">
      <c r="G781" s="41">
        <f t="shared" si="358"/>
        <v>7</v>
      </c>
      <c r="H781" s="95">
        <v>42539</v>
      </c>
      <c r="I781" s="97" t="str">
        <f t="shared" si="356"/>
        <v/>
      </c>
      <c r="J781" s="30" t="str">
        <f t="shared" si="357"/>
        <v/>
      </c>
      <c r="K781" s="30"/>
      <c r="L781" s="30"/>
      <c r="M781" s="30"/>
      <c r="N781" s="30"/>
      <c r="O781" s="24"/>
    </row>
    <row r="782" spans="7:15" x14ac:dyDescent="0.25">
      <c r="G782" s="41">
        <f t="shared" si="358"/>
        <v>1</v>
      </c>
      <c r="H782" s="95">
        <v>42540</v>
      </c>
      <c r="I782" s="97" t="str">
        <f t="shared" si="356"/>
        <v/>
      </c>
      <c r="J782" s="30" t="str">
        <f t="shared" si="357"/>
        <v/>
      </c>
      <c r="K782" s="30"/>
      <c r="L782" s="30"/>
      <c r="M782" s="30"/>
      <c r="N782" s="30"/>
      <c r="O782" s="24"/>
    </row>
    <row r="783" spans="7:15" x14ac:dyDescent="0.25">
      <c r="G783" s="41">
        <f t="shared" si="358"/>
        <v>2</v>
      </c>
      <c r="H783" s="95">
        <v>42541</v>
      </c>
      <c r="I783" s="97">
        <f t="shared" si="356"/>
        <v>26.3560190030135</v>
      </c>
      <c r="J783" s="30">
        <f t="shared" si="357"/>
        <v>50329.364270999999</v>
      </c>
      <c r="K783" s="97">
        <f t="shared" ref="K783:L783" si="361">AVERAGE(I777:I780,I783)</f>
        <v>25.855390999778159</v>
      </c>
      <c r="L783" s="30">
        <f t="shared" si="361"/>
        <v>49367.571835080002</v>
      </c>
      <c r="M783" s="30"/>
      <c r="N783" s="30"/>
      <c r="O783" s="24"/>
    </row>
    <row r="784" spans="7:15" x14ac:dyDescent="0.25">
      <c r="G784" s="41">
        <f t="shared" si="358"/>
        <v>3</v>
      </c>
      <c r="H784" s="95">
        <v>42542</v>
      </c>
      <c r="I784" s="97">
        <f t="shared" si="356"/>
        <v>26.375498691855402</v>
      </c>
      <c r="J784" s="30">
        <f t="shared" si="357"/>
        <v>50837.804742400003</v>
      </c>
      <c r="K784" s="30"/>
      <c r="L784" s="30"/>
      <c r="M784" s="30"/>
      <c r="N784" s="30"/>
      <c r="O784" s="24"/>
    </row>
    <row r="785" spans="7:15" x14ac:dyDescent="0.25">
      <c r="G785" s="41">
        <f t="shared" si="358"/>
        <v>4</v>
      </c>
      <c r="H785" s="95">
        <v>42543</v>
      </c>
      <c r="I785" s="97">
        <f t="shared" si="356"/>
        <v>26.326799469750799</v>
      </c>
      <c r="J785" s="30">
        <f t="shared" si="357"/>
        <v>50156.303731</v>
      </c>
      <c r="K785" s="30"/>
      <c r="L785" s="30"/>
      <c r="M785" s="30"/>
      <c r="N785" s="30"/>
      <c r="O785" s="24"/>
    </row>
    <row r="786" spans="7:15" x14ac:dyDescent="0.25">
      <c r="G786" s="41">
        <f t="shared" si="358"/>
        <v>5</v>
      </c>
      <c r="H786" s="95">
        <v>42544</v>
      </c>
      <c r="I786" s="97">
        <f t="shared" si="356"/>
        <v>26.550815891431998</v>
      </c>
      <c r="J786" s="30">
        <f t="shared" si="357"/>
        <v>51559.8177803</v>
      </c>
      <c r="K786" s="30"/>
      <c r="L786" s="30"/>
      <c r="M786" s="30"/>
      <c r="N786" s="30"/>
      <c r="O786" s="24"/>
    </row>
    <row r="787" spans="7:15" x14ac:dyDescent="0.25">
      <c r="G787" s="41">
        <f t="shared" si="358"/>
        <v>6</v>
      </c>
      <c r="H787" s="95">
        <v>42545</v>
      </c>
      <c r="I787" s="97">
        <f t="shared" si="356"/>
        <v>26.093043203648602</v>
      </c>
      <c r="J787" s="30">
        <f t="shared" si="357"/>
        <v>50105.261434599997</v>
      </c>
      <c r="K787" s="30"/>
      <c r="L787" s="30"/>
      <c r="M787" s="97">
        <f t="shared" ref="M787:N787" si="362">AVERAGE(I783:I787)</f>
        <v>26.340435251940058</v>
      </c>
      <c r="N787" s="30">
        <f t="shared" si="362"/>
        <v>50597.710391860004</v>
      </c>
      <c r="O787" s="24"/>
    </row>
    <row r="788" spans="7:15" x14ac:dyDescent="0.25">
      <c r="G788" s="41">
        <f t="shared" si="358"/>
        <v>7</v>
      </c>
      <c r="H788" s="95">
        <v>42546</v>
      </c>
      <c r="I788" s="97" t="str">
        <f t="shared" si="356"/>
        <v/>
      </c>
      <c r="J788" s="30" t="str">
        <f t="shared" si="357"/>
        <v/>
      </c>
      <c r="K788" s="30"/>
      <c r="L788" s="30"/>
      <c r="M788" s="30"/>
      <c r="N788" s="30"/>
      <c r="O788" s="24"/>
    </row>
    <row r="789" spans="7:15" x14ac:dyDescent="0.25">
      <c r="G789" s="41">
        <f t="shared" si="358"/>
        <v>1</v>
      </c>
      <c r="H789" s="95">
        <v>42547</v>
      </c>
      <c r="I789" s="97" t="str">
        <f t="shared" si="356"/>
        <v/>
      </c>
      <c r="J789" s="30" t="str">
        <f t="shared" si="357"/>
        <v/>
      </c>
      <c r="K789" s="30"/>
      <c r="L789" s="30"/>
      <c r="M789" s="30"/>
      <c r="N789" s="30"/>
      <c r="O789" s="24"/>
    </row>
    <row r="790" spans="7:15" x14ac:dyDescent="0.25">
      <c r="G790" s="41">
        <f t="shared" si="358"/>
        <v>2</v>
      </c>
      <c r="H790" s="95">
        <v>42548</v>
      </c>
      <c r="I790" s="97">
        <f t="shared" si="356"/>
        <v>26.151482270174199</v>
      </c>
      <c r="J790" s="30">
        <f t="shared" si="357"/>
        <v>49245.531555499998</v>
      </c>
      <c r="K790" s="97">
        <f t="shared" ref="K790:L790" si="363">AVERAGE(I784:I787,I790)</f>
        <v>26.299527905372202</v>
      </c>
      <c r="L790" s="30">
        <f t="shared" si="363"/>
        <v>50380.943848759998</v>
      </c>
      <c r="M790" s="30"/>
      <c r="N790" s="30"/>
      <c r="O790" s="24"/>
    </row>
    <row r="791" spans="7:15" x14ac:dyDescent="0.25">
      <c r="G791" s="41">
        <f t="shared" si="358"/>
        <v>3</v>
      </c>
      <c r="H791" s="95">
        <v>42549</v>
      </c>
      <c r="I791" s="97">
        <f t="shared" si="356"/>
        <v>26.453417447222701</v>
      </c>
      <c r="J791" s="30">
        <f t="shared" si="357"/>
        <v>50006.564424299999</v>
      </c>
      <c r="K791" s="30"/>
      <c r="L791" s="30"/>
      <c r="M791" s="30"/>
      <c r="N791" s="30"/>
      <c r="O791" s="24"/>
    </row>
    <row r="792" spans="7:15" x14ac:dyDescent="0.25">
      <c r="G792" s="41">
        <f t="shared" si="358"/>
        <v>4</v>
      </c>
      <c r="H792" s="95">
        <v>42550</v>
      </c>
      <c r="I792" s="97">
        <f t="shared" si="356"/>
        <v>27.768296444047099</v>
      </c>
      <c r="J792" s="30">
        <f t="shared" si="357"/>
        <v>51001.908771599999</v>
      </c>
      <c r="K792" s="30"/>
      <c r="L792" s="30"/>
      <c r="M792" s="30"/>
      <c r="N792" s="30"/>
      <c r="O792" s="24"/>
    </row>
    <row r="793" spans="7:15" x14ac:dyDescent="0.25">
      <c r="G793" s="41">
        <f t="shared" si="358"/>
        <v>5</v>
      </c>
      <c r="H793" s="95">
        <v>42551</v>
      </c>
      <c r="I793" s="97">
        <f t="shared" si="356"/>
        <v>28.8299394859276</v>
      </c>
      <c r="J793" s="30">
        <f t="shared" si="357"/>
        <v>51526.926442299999</v>
      </c>
      <c r="K793" s="30"/>
      <c r="L793" s="30"/>
      <c r="M793" s="30"/>
      <c r="N793" s="30"/>
      <c r="O793" s="24"/>
    </row>
    <row r="794" spans="7:15" x14ac:dyDescent="0.25">
      <c r="G794" s="41">
        <f t="shared" si="358"/>
        <v>6</v>
      </c>
      <c r="H794" s="95">
        <v>42552</v>
      </c>
      <c r="I794" s="97">
        <f t="shared" si="356"/>
        <v>28.781240263823001</v>
      </c>
      <c r="J794" s="30">
        <f t="shared" si="357"/>
        <v>52233.044224099998</v>
      </c>
      <c r="K794" s="30"/>
      <c r="L794" s="30"/>
      <c r="M794" s="97">
        <f t="shared" ref="M794:N794" si="364">AVERAGE(I790:I794)</f>
        <v>27.596875182238922</v>
      </c>
      <c r="N794" s="30">
        <f t="shared" si="364"/>
        <v>50802.795083560006</v>
      </c>
      <c r="O794" s="24"/>
    </row>
    <row r="795" spans="7:15" x14ac:dyDescent="0.25">
      <c r="G795" s="41">
        <f t="shared" si="358"/>
        <v>7</v>
      </c>
      <c r="H795" s="95">
        <v>42553</v>
      </c>
      <c r="I795" s="97" t="str">
        <f t="shared" si="356"/>
        <v/>
      </c>
      <c r="J795" s="30" t="str">
        <f t="shared" si="357"/>
        <v/>
      </c>
      <c r="K795" s="30"/>
      <c r="L795" s="30"/>
      <c r="M795" s="30"/>
      <c r="N795" s="30"/>
      <c r="O795" s="24"/>
    </row>
    <row r="796" spans="7:15" x14ac:dyDescent="0.25">
      <c r="G796" s="41">
        <f t="shared" si="358"/>
        <v>1</v>
      </c>
      <c r="H796" s="95">
        <v>42554</v>
      </c>
      <c r="I796" s="97" t="str">
        <f t="shared" si="356"/>
        <v/>
      </c>
      <c r="J796" s="30" t="str">
        <f t="shared" si="357"/>
        <v/>
      </c>
      <c r="K796" s="30"/>
      <c r="L796" s="30"/>
      <c r="M796" s="30"/>
      <c r="N796" s="30"/>
      <c r="O796" s="24"/>
    </row>
    <row r="797" spans="7:15" x14ac:dyDescent="0.25">
      <c r="G797" s="41">
        <f t="shared" si="358"/>
        <v>2</v>
      </c>
      <c r="H797" s="95">
        <v>42555</v>
      </c>
      <c r="I797" s="97">
        <f t="shared" si="356"/>
        <v>29.180573885080801</v>
      </c>
      <c r="J797" s="30">
        <f t="shared" si="357"/>
        <v>52568.656654500002</v>
      </c>
      <c r="K797" s="97">
        <f t="shared" ref="K797:L797" si="365">AVERAGE(I791:I794,I797)</f>
        <v>28.202693505220243</v>
      </c>
      <c r="L797" s="30">
        <f t="shared" si="365"/>
        <v>51467.420103360004</v>
      </c>
      <c r="M797" s="30"/>
      <c r="N797" s="30"/>
      <c r="O797" s="24"/>
    </row>
    <row r="798" spans="7:15" x14ac:dyDescent="0.25">
      <c r="G798" s="41">
        <f t="shared" si="358"/>
        <v>3</v>
      </c>
      <c r="H798" s="95">
        <v>42556</v>
      </c>
      <c r="I798" s="97">
        <f t="shared" si="356"/>
        <v>29.316931706973701</v>
      </c>
      <c r="J798" s="30">
        <f t="shared" si="357"/>
        <v>51842.270500099999</v>
      </c>
      <c r="K798" s="30"/>
      <c r="L798" s="30"/>
      <c r="M798" s="30"/>
      <c r="N798" s="30"/>
      <c r="O798" s="24"/>
    </row>
    <row r="799" spans="7:15" x14ac:dyDescent="0.25">
      <c r="G799" s="41">
        <f t="shared" si="358"/>
        <v>4</v>
      </c>
      <c r="H799" s="95">
        <v>42557</v>
      </c>
      <c r="I799" s="97">
        <f t="shared" si="356"/>
        <v>29.531208284233902</v>
      </c>
      <c r="J799" s="30">
        <f t="shared" si="357"/>
        <v>51901.808089899998</v>
      </c>
      <c r="K799" s="30"/>
      <c r="L799" s="30"/>
      <c r="M799" s="30"/>
      <c r="N799" s="30"/>
      <c r="O799" s="24"/>
    </row>
    <row r="800" spans="7:15" x14ac:dyDescent="0.25">
      <c r="G800" s="41">
        <f t="shared" si="358"/>
        <v>5</v>
      </c>
      <c r="H800" s="95">
        <v>42558</v>
      </c>
      <c r="I800" s="97">
        <f t="shared" si="356"/>
        <v>29.745484861494202</v>
      </c>
      <c r="J800" s="30">
        <f t="shared" si="357"/>
        <v>52014.655940500001</v>
      </c>
      <c r="K800" s="30"/>
      <c r="L800" s="30"/>
      <c r="M800" s="30"/>
      <c r="N800" s="30"/>
      <c r="O800" s="24"/>
    </row>
    <row r="801" spans="7:15" x14ac:dyDescent="0.25">
      <c r="G801" s="41">
        <f t="shared" si="358"/>
        <v>6</v>
      </c>
      <c r="H801" s="95">
        <v>42559</v>
      </c>
      <c r="I801" s="97">
        <f t="shared" si="356"/>
        <v>30.738948992428199</v>
      </c>
      <c r="J801" s="30">
        <f t="shared" si="357"/>
        <v>53140.74</v>
      </c>
      <c r="K801" s="30"/>
      <c r="L801" s="30"/>
      <c r="M801" s="97">
        <f t="shared" ref="M801:N801" si="366">AVERAGE(I797:I801)</f>
        <v>29.702629546042164</v>
      </c>
      <c r="N801" s="30">
        <f t="shared" si="366"/>
        <v>52293.626237000004</v>
      </c>
      <c r="O801" s="24"/>
    </row>
    <row r="802" spans="7:15" x14ac:dyDescent="0.25">
      <c r="G802" s="41">
        <f t="shared" si="358"/>
        <v>7</v>
      </c>
      <c r="H802" s="95">
        <v>42560</v>
      </c>
      <c r="I802" s="97" t="str">
        <f t="shared" si="356"/>
        <v/>
      </c>
      <c r="J802" s="30" t="str">
        <f t="shared" si="357"/>
        <v/>
      </c>
      <c r="K802" s="30"/>
      <c r="L802" s="30"/>
      <c r="M802" s="30"/>
      <c r="N802" s="30"/>
      <c r="O802" s="24"/>
    </row>
    <row r="803" spans="7:15" x14ac:dyDescent="0.25">
      <c r="G803" s="41">
        <f t="shared" si="358"/>
        <v>1</v>
      </c>
      <c r="H803" s="95">
        <v>42561</v>
      </c>
      <c r="I803" s="97" t="str">
        <f t="shared" si="356"/>
        <v/>
      </c>
      <c r="J803" s="30" t="str">
        <f t="shared" si="357"/>
        <v/>
      </c>
      <c r="K803" s="30"/>
      <c r="L803" s="30"/>
      <c r="M803" s="30"/>
      <c r="N803" s="30"/>
      <c r="O803" s="24"/>
    </row>
    <row r="804" spans="7:15" x14ac:dyDescent="0.25">
      <c r="G804" s="41">
        <f t="shared" si="358"/>
        <v>2</v>
      </c>
      <c r="H804" s="95">
        <v>42562</v>
      </c>
      <c r="I804" s="97">
        <f t="shared" si="356"/>
        <v>31.888250634096899</v>
      </c>
      <c r="J804" s="30">
        <f t="shared" si="357"/>
        <v>53960.114700300001</v>
      </c>
      <c r="K804" s="97">
        <f t="shared" ref="K804:L804" si="367">AVERAGE(I798:I801,I804)</f>
        <v>30.24416489584538</v>
      </c>
      <c r="L804" s="30">
        <f t="shared" si="367"/>
        <v>52571.917846159995</v>
      </c>
      <c r="M804" s="30"/>
      <c r="N804" s="30"/>
      <c r="O804" s="24"/>
    </row>
    <row r="805" spans="7:15" x14ac:dyDescent="0.25">
      <c r="G805" s="41">
        <f t="shared" si="358"/>
        <v>3</v>
      </c>
      <c r="H805" s="95">
        <v>42563</v>
      </c>
      <c r="I805" s="97">
        <f t="shared" si="356"/>
        <v>32.5213405214568</v>
      </c>
      <c r="J805" s="30">
        <f t="shared" si="357"/>
        <v>54256.407429600004</v>
      </c>
      <c r="K805" s="30"/>
      <c r="L805" s="30"/>
      <c r="M805" s="30"/>
      <c r="N805" s="30"/>
      <c r="O805" s="24"/>
    </row>
    <row r="806" spans="7:15" x14ac:dyDescent="0.25">
      <c r="G806" s="41">
        <f t="shared" si="358"/>
        <v>4</v>
      </c>
      <c r="H806" s="95">
        <v>42564</v>
      </c>
      <c r="I806" s="97">
        <f t="shared" si="356"/>
        <v>32.969373364819198</v>
      </c>
      <c r="J806" s="30">
        <f t="shared" si="357"/>
        <v>54598.284715100002</v>
      </c>
      <c r="K806" s="30"/>
      <c r="L806" s="30"/>
      <c r="M806" s="30"/>
      <c r="N806" s="30"/>
      <c r="O806" s="24"/>
    </row>
    <row r="807" spans="7:15" x14ac:dyDescent="0.25">
      <c r="G807" s="41">
        <f t="shared" si="358"/>
        <v>5</v>
      </c>
      <c r="H807" s="95">
        <v>42565</v>
      </c>
      <c r="I807" s="97">
        <f t="shared" si="356"/>
        <v>32.462901454931298</v>
      </c>
      <c r="J807" s="30">
        <f t="shared" si="357"/>
        <v>55480.868466599997</v>
      </c>
      <c r="K807" s="30"/>
      <c r="L807" s="30"/>
      <c r="M807" s="30"/>
      <c r="N807" s="30"/>
      <c r="O807" s="24"/>
    </row>
    <row r="808" spans="7:15" x14ac:dyDescent="0.25">
      <c r="G808" s="41">
        <f t="shared" si="358"/>
        <v>6</v>
      </c>
      <c r="H808" s="95">
        <v>42566</v>
      </c>
      <c r="I808" s="97">
        <f t="shared" si="356"/>
        <v>32.277844410933803</v>
      </c>
      <c r="J808" s="30">
        <f t="shared" si="357"/>
        <v>55578.238846699998</v>
      </c>
      <c r="K808" s="30"/>
      <c r="L808" s="30"/>
      <c r="M808" s="97">
        <f t="shared" ref="M808:N808" si="368">AVERAGE(I804:I808)</f>
        <v>32.423942077247595</v>
      </c>
      <c r="N808" s="30">
        <f t="shared" si="368"/>
        <v>54774.782831660006</v>
      </c>
      <c r="O808" s="24"/>
    </row>
    <row r="809" spans="7:15" x14ac:dyDescent="0.25">
      <c r="G809" s="41">
        <f t="shared" si="358"/>
        <v>7</v>
      </c>
      <c r="H809" s="95">
        <v>42567</v>
      </c>
      <c r="I809" s="97" t="str">
        <f t="shared" si="356"/>
        <v/>
      </c>
      <c r="J809" s="30" t="str">
        <f t="shared" si="357"/>
        <v/>
      </c>
      <c r="K809" s="30"/>
      <c r="L809" s="30"/>
      <c r="M809" s="30"/>
      <c r="N809" s="30"/>
      <c r="O809" s="24"/>
    </row>
    <row r="810" spans="7:15" x14ac:dyDescent="0.25">
      <c r="G810" s="41">
        <f t="shared" si="358"/>
        <v>1</v>
      </c>
      <c r="H810" s="95">
        <v>42568</v>
      </c>
      <c r="I810" s="97" t="str">
        <f t="shared" si="356"/>
        <v/>
      </c>
      <c r="J810" s="30" t="str">
        <f t="shared" si="357"/>
        <v/>
      </c>
      <c r="K810" s="30"/>
      <c r="L810" s="30"/>
      <c r="M810" s="30"/>
      <c r="N810" s="30"/>
      <c r="O810" s="24"/>
    </row>
    <row r="811" spans="7:15" x14ac:dyDescent="0.25">
      <c r="G811" s="41">
        <f t="shared" si="358"/>
        <v>2</v>
      </c>
      <c r="H811" s="95">
        <v>42569</v>
      </c>
      <c r="I811" s="97">
        <f t="shared" si="356"/>
        <v>33.193389786500397</v>
      </c>
      <c r="J811" s="30">
        <f t="shared" si="357"/>
        <v>56484.215771299998</v>
      </c>
      <c r="K811" s="97">
        <f t="shared" ref="K811:L811" si="369">AVERAGE(I805:I808,I811)</f>
        <v>32.684969907728302</v>
      </c>
      <c r="L811" s="30">
        <f t="shared" si="369"/>
        <v>55279.60304586</v>
      </c>
      <c r="M811" s="30"/>
      <c r="N811" s="30"/>
      <c r="O811" s="24"/>
    </row>
    <row r="812" spans="7:15" x14ac:dyDescent="0.25">
      <c r="G812" s="41">
        <f t="shared" si="358"/>
        <v>3</v>
      </c>
      <c r="H812" s="95">
        <v>42570</v>
      </c>
      <c r="I812" s="97">
        <f t="shared" si="356"/>
        <v>33.261568697446798</v>
      </c>
      <c r="J812" s="30">
        <f t="shared" si="357"/>
        <v>56698.060592599999</v>
      </c>
      <c r="K812" s="30"/>
      <c r="L812" s="30"/>
      <c r="M812" s="30"/>
      <c r="N812" s="30"/>
      <c r="O812" s="24"/>
    </row>
    <row r="813" spans="7:15" x14ac:dyDescent="0.25">
      <c r="G813" s="41">
        <f t="shared" si="358"/>
        <v>4</v>
      </c>
      <c r="H813" s="95">
        <v>42571</v>
      </c>
      <c r="I813" s="97">
        <f t="shared" si="356"/>
        <v>31.712933434520298</v>
      </c>
      <c r="J813" s="30">
        <f t="shared" si="357"/>
        <v>56578.047225200004</v>
      </c>
      <c r="K813" s="30"/>
      <c r="L813" s="30"/>
      <c r="M813" s="30"/>
      <c r="N813" s="30"/>
      <c r="O813" s="24"/>
    </row>
    <row r="814" spans="7:15" x14ac:dyDescent="0.25">
      <c r="G814" s="41">
        <f t="shared" si="358"/>
        <v>5</v>
      </c>
      <c r="H814" s="95">
        <v>42572</v>
      </c>
      <c r="I814" s="97">
        <f t="shared" si="356"/>
        <v>32.141486589040902</v>
      </c>
      <c r="J814" s="30">
        <f t="shared" si="357"/>
        <v>56641.486537299999</v>
      </c>
      <c r="K814" s="30"/>
      <c r="L814" s="30"/>
      <c r="M814" s="30"/>
      <c r="N814" s="30"/>
      <c r="O814" s="24"/>
    </row>
    <row r="815" spans="7:15" x14ac:dyDescent="0.25">
      <c r="G815" s="41">
        <f t="shared" si="358"/>
        <v>6</v>
      </c>
      <c r="H815" s="95">
        <v>42573</v>
      </c>
      <c r="I815" s="97">
        <f t="shared" si="356"/>
        <v>31.761632656625</v>
      </c>
      <c r="J815" s="30">
        <f t="shared" si="357"/>
        <v>57002.080482099998</v>
      </c>
      <c r="K815" s="30"/>
      <c r="L815" s="30"/>
      <c r="M815" s="97">
        <f t="shared" ref="M815:N815" si="370">AVERAGE(I811:I815)</f>
        <v>32.414202232826682</v>
      </c>
      <c r="N815" s="30">
        <f t="shared" si="370"/>
        <v>56680.778121700001</v>
      </c>
      <c r="O815" s="24"/>
    </row>
    <row r="816" spans="7:15" x14ac:dyDescent="0.25">
      <c r="G816" s="41">
        <f t="shared" si="358"/>
        <v>7</v>
      </c>
      <c r="H816" s="95">
        <v>42574</v>
      </c>
      <c r="I816" s="97" t="str">
        <f t="shared" si="356"/>
        <v/>
      </c>
      <c r="J816" s="30" t="str">
        <f t="shared" si="357"/>
        <v/>
      </c>
      <c r="K816" s="30"/>
      <c r="L816" s="30"/>
      <c r="M816" s="30"/>
      <c r="N816" s="30"/>
      <c r="O816" s="24"/>
    </row>
    <row r="817" spans="7:15" x14ac:dyDescent="0.25">
      <c r="G817" s="41">
        <f t="shared" si="358"/>
        <v>1</v>
      </c>
      <c r="H817" s="95">
        <v>42575</v>
      </c>
      <c r="I817" s="97" t="str">
        <f t="shared" si="356"/>
        <v/>
      </c>
      <c r="J817" s="30" t="str">
        <f t="shared" si="357"/>
        <v/>
      </c>
      <c r="K817" s="30"/>
      <c r="L817" s="30"/>
      <c r="M817" s="30"/>
      <c r="N817" s="30"/>
      <c r="O817" s="24"/>
    </row>
    <row r="818" spans="7:15" x14ac:dyDescent="0.25">
      <c r="G818" s="41">
        <f t="shared" si="358"/>
        <v>2</v>
      </c>
      <c r="H818" s="95">
        <v>42576</v>
      </c>
      <c r="I818" s="97">
        <f t="shared" si="356"/>
        <v>32.141486589040902</v>
      </c>
      <c r="J818" s="30">
        <f t="shared" si="357"/>
        <v>56872.726723100001</v>
      </c>
      <c r="K818" s="97">
        <f t="shared" ref="K818:L818" si="371">AVERAGE(I812:I815,I818)</f>
        <v>32.20382159333478</v>
      </c>
      <c r="L818" s="30">
        <f t="shared" si="371"/>
        <v>56758.480312060005</v>
      </c>
      <c r="M818" s="30"/>
      <c r="N818" s="30"/>
      <c r="O818" s="24"/>
    </row>
    <row r="819" spans="7:15" x14ac:dyDescent="0.25">
      <c r="G819" s="41">
        <f t="shared" si="358"/>
        <v>3</v>
      </c>
      <c r="H819" s="95">
        <v>42577</v>
      </c>
      <c r="I819" s="97">
        <f t="shared" si="356"/>
        <v>32.219405344408301</v>
      </c>
      <c r="J819" s="30">
        <f t="shared" si="357"/>
        <v>56782.750859400003</v>
      </c>
      <c r="K819" s="30"/>
      <c r="L819" s="30"/>
      <c r="M819" s="30"/>
      <c r="N819" s="30"/>
      <c r="O819" s="24"/>
    </row>
    <row r="820" spans="7:15" x14ac:dyDescent="0.25">
      <c r="G820" s="41">
        <f t="shared" si="358"/>
        <v>4</v>
      </c>
      <c r="H820" s="95">
        <v>42578</v>
      </c>
      <c r="I820" s="97">
        <f t="shared" si="356"/>
        <v>32.540820210298698</v>
      </c>
      <c r="J820" s="30">
        <f t="shared" si="357"/>
        <v>56852.842014900001</v>
      </c>
      <c r="K820" s="30"/>
      <c r="L820" s="30"/>
      <c r="M820" s="30"/>
      <c r="N820" s="30"/>
      <c r="O820" s="24"/>
    </row>
    <row r="821" spans="7:15" x14ac:dyDescent="0.25">
      <c r="G821" s="41">
        <f t="shared" si="358"/>
        <v>5</v>
      </c>
      <c r="H821" s="95">
        <v>42579</v>
      </c>
      <c r="I821" s="97">
        <f t="shared" si="356"/>
        <v>32.141486589040902</v>
      </c>
      <c r="J821" s="30">
        <f t="shared" si="357"/>
        <v>56667.117724700001</v>
      </c>
      <c r="K821" s="30"/>
      <c r="L821" s="30"/>
      <c r="M821" s="30"/>
      <c r="N821" s="30"/>
      <c r="O821" s="24"/>
    </row>
    <row r="822" spans="7:15" x14ac:dyDescent="0.25">
      <c r="G822" s="41">
        <f t="shared" si="358"/>
        <v>6</v>
      </c>
      <c r="H822" s="95">
        <v>42580</v>
      </c>
      <c r="I822" s="97">
        <f t="shared" si="356"/>
        <v>32.141486589040902</v>
      </c>
      <c r="J822" s="30">
        <f t="shared" si="357"/>
        <v>57308.209465899999</v>
      </c>
      <c r="K822" s="30"/>
      <c r="L822" s="30"/>
      <c r="M822" s="97">
        <f t="shared" ref="M822:N822" si="372">AVERAGE(I818:I822)</f>
        <v>32.236937064365947</v>
      </c>
      <c r="N822" s="30">
        <f t="shared" si="372"/>
        <v>56896.729357600001</v>
      </c>
      <c r="O822" s="24"/>
    </row>
    <row r="823" spans="7:15" x14ac:dyDescent="0.25">
      <c r="G823" s="41">
        <f t="shared" si="358"/>
        <v>7</v>
      </c>
      <c r="H823" s="95">
        <v>42581</v>
      </c>
      <c r="I823" s="97" t="str">
        <f t="shared" si="356"/>
        <v/>
      </c>
      <c r="J823" s="30" t="str">
        <f t="shared" si="357"/>
        <v/>
      </c>
      <c r="K823" s="30"/>
      <c r="L823" s="30"/>
      <c r="M823" s="30"/>
      <c r="N823" s="30"/>
      <c r="O823" s="24"/>
    </row>
    <row r="824" spans="7:15" x14ac:dyDescent="0.25">
      <c r="G824" s="41">
        <f t="shared" si="358"/>
        <v>1</v>
      </c>
      <c r="H824" s="95">
        <v>42582</v>
      </c>
      <c r="I824" s="97" t="str">
        <f t="shared" si="356"/>
        <v/>
      </c>
      <c r="J824" s="30" t="str">
        <f t="shared" si="357"/>
        <v/>
      </c>
      <c r="K824" s="30"/>
      <c r="L824" s="30"/>
      <c r="M824" s="30"/>
      <c r="N824" s="30"/>
      <c r="O824" s="24"/>
    </row>
    <row r="825" spans="7:15" x14ac:dyDescent="0.25">
      <c r="G825" s="41">
        <f t="shared" si="358"/>
        <v>2</v>
      </c>
      <c r="H825" s="95">
        <v>42583</v>
      </c>
      <c r="I825" s="97">
        <f t="shared" si="356"/>
        <v>31.751892812204002</v>
      </c>
      <c r="J825" s="30">
        <f t="shared" si="357"/>
        <v>56755.759541799998</v>
      </c>
      <c r="K825" s="97">
        <f t="shared" ref="K825:L825" si="373">AVERAGE(I819:I822,I825)</f>
        <v>32.159018308998569</v>
      </c>
      <c r="L825" s="30">
        <f t="shared" si="373"/>
        <v>56873.335921339996</v>
      </c>
      <c r="M825" s="30"/>
      <c r="N825" s="30"/>
      <c r="O825" s="24"/>
    </row>
    <row r="826" spans="7:15" x14ac:dyDescent="0.25">
      <c r="G826" s="41">
        <f t="shared" si="358"/>
        <v>3</v>
      </c>
      <c r="H826" s="95">
        <v>42584</v>
      </c>
      <c r="I826" s="97">
        <f t="shared" si="356"/>
        <v>32.024608455989799</v>
      </c>
      <c r="J826" s="30">
        <f t="shared" si="357"/>
        <v>56162.379820599999</v>
      </c>
      <c r="K826" s="30"/>
      <c r="L826" s="30"/>
      <c r="M826" s="30"/>
      <c r="N826" s="30"/>
      <c r="O826" s="24"/>
    </row>
    <row r="827" spans="7:15" x14ac:dyDescent="0.25">
      <c r="G827" s="41">
        <f t="shared" si="358"/>
        <v>4</v>
      </c>
      <c r="H827" s="95">
        <v>42585</v>
      </c>
      <c r="I827" s="97">
        <f t="shared" si="356"/>
        <v>31.5473560793647</v>
      </c>
      <c r="J827" s="30">
        <f t="shared" si="357"/>
        <v>57076.913488899998</v>
      </c>
      <c r="K827" s="30"/>
      <c r="L827" s="30"/>
      <c r="M827" s="30"/>
      <c r="N827" s="30"/>
      <c r="O827" s="24"/>
    </row>
    <row r="828" spans="7:15" x14ac:dyDescent="0.25">
      <c r="G828" s="41">
        <f t="shared" si="358"/>
        <v>5</v>
      </c>
      <c r="H828" s="95">
        <v>42586</v>
      </c>
      <c r="I828" s="97">
        <f t="shared" si="356"/>
        <v>31.703193590099399</v>
      </c>
      <c r="J828" s="30">
        <f t="shared" si="357"/>
        <v>57593.895211800002</v>
      </c>
      <c r="K828" s="30"/>
      <c r="L828" s="30"/>
      <c r="M828" s="30"/>
      <c r="N828" s="30"/>
      <c r="O828" s="24"/>
    </row>
    <row r="829" spans="7:15" x14ac:dyDescent="0.25">
      <c r="G829" s="41">
        <f t="shared" si="358"/>
        <v>6</v>
      </c>
      <c r="H829" s="95">
        <v>42587</v>
      </c>
      <c r="I829" s="97">
        <f t="shared" si="356"/>
        <v>31.810331878729599</v>
      </c>
      <c r="J829" s="30">
        <f t="shared" si="357"/>
        <v>57661.140344599997</v>
      </c>
      <c r="K829" s="30"/>
      <c r="L829" s="30"/>
      <c r="M829" s="97">
        <f t="shared" ref="M829:N829" si="374">AVERAGE(I825:I829)</f>
        <v>31.767476563277501</v>
      </c>
      <c r="N829" s="30">
        <f t="shared" si="374"/>
        <v>57050.017681540005</v>
      </c>
      <c r="O829" s="24"/>
    </row>
    <row r="830" spans="7:15" x14ac:dyDescent="0.25">
      <c r="G830" s="41">
        <f t="shared" si="358"/>
        <v>7</v>
      </c>
      <c r="H830" s="95">
        <v>42588</v>
      </c>
      <c r="I830" s="97" t="str">
        <f t="shared" si="356"/>
        <v/>
      </c>
      <c r="J830" s="30" t="str">
        <f t="shared" si="357"/>
        <v/>
      </c>
      <c r="K830" s="30"/>
      <c r="L830" s="30"/>
      <c r="M830" s="30"/>
      <c r="N830" s="30"/>
      <c r="O830" s="24"/>
    </row>
    <row r="831" spans="7:15" x14ac:dyDescent="0.25">
      <c r="G831" s="41">
        <f t="shared" si="358"/>
        <v>1</v>
      </c>
      <c r="H831" s="95">
        <v>42589</v>
      </c>
      <c r="I831" s="97" t="str">
        <f t="shared" si="356"/>
        <v/>
      </c>
      <c r="J831" s="30" t="str">
        <f t="shared" si="357"/>
        <v/>
      </c>
      <c r="K831" s="30"/>
      <c r="L831" s="30"/>
      <c r="M831" s="30"/>
      <c r="N831" s="30"/>
      <c r="O831" s="24"/>
    </row>
    <row r="832" spans="7:15" x14ac:dyDescent="0.25">
      <c r="G832" s="41">
        <f t="shared" si="358"/>
        <v>2</v>
      </c>
      <c r="H832" s="95">
        <v>42590</v>
      </c>
      <c r="I832" s="97">
        <f t="shared" si="356"/>
        <v>31.781112345466799</v>
      </c>
      <c r="J832" s="30">
        <f t="shared" si="357"/>
        <v>57635.427529599998</v>
      </c>
      <c r="K832" s="97">
        <f t="shared" ref="K832:L832" si="375">AVERAGE(I826:I829,I832)</f>
        <v>31.773320469930059</v>
      </c>
      <c r="L832" s="30">
        <f t="shared" si="375"/>
        <v>57225.951279099994</v>
      </c>
      <c r="M832" s="30"/>
      <c r="N832" s="30"/>
      <c r="O832" s="24"/>
    </row>
    <row r="833" spans="7:15" x14ac:dyDescent="0.25">
      <c r="G833" s="41">
        <f t="shared" si="358"/>
        <v>3</v>
      </c>
      <c r="H833" s="95">
        <v>42591</v>
      </c>
      <c r="I833" s="97">
        <f t="shared" si="356"/>
        <v>32.034348300410699</v>
      </c>
      <c r="J833" s="30">
        <f t="shared" si="357"/>
        <v>57689.415757299997</v>
      </c>
      <c r="K833" s="30"/>
      <c r="L833" s="30"/>
      <c r="M833" s="30"/>
      <c r="N833" s="30"/>
      <c r="O833" s="24"/>
    </row>
    <row r="834" spans="7:15" x14ac:dyDescent="0.25">
      <c r="G834" s="41">
        <f t="shared" si="358"/>
        <v>4</v>
      </c>
      <c r="H834" s="95">
        <v>42592</v>
      </c>
      <c r="I834" s="97">
        <f t="shared" si="356"/>
        <v>30.9434857252675</v>
      </c>
      <c r="J834" s="30">
        <f t="shared" si="357"/>
        <v>56919.778489099997</v>
      </c>
      <c r="K834" s="30"/>
      <c r="L834" s="30"/>
      <c r="M834" s="30"/>
      <c r="N834" s="30"/>
      <c r="O834" s="24"/>
    </row>
    <row r="835" spans="7:15" x14ac:dyDescent="0.25">
      <c r="G835" s="41">
        <f t="shared" si="358"/>
        <v>5</v>
      </c>
      <c r="H835" s="95">
        <v>42593</v>
      </c>
      <c r="I835" s="97">
        <f t="shared" si="356"/>
        <v>32.433681921668502</v>
      </c>
      <c r="J835" s="30">
        <f t="shared" si="357"/>
        <v>58299.5716464</v>
      </c>
      <c r="K835" s="30"/>
      <c r="L835" s="30"/>
      <c r="M835" s="30"/>
      <c r="N835" s="30"/>
      <c r="O835" s="24"/>
    </row>
    <row r="836" spans="7:15" x14ac:dyDescent="0.25">
      <c r="G836" s="41">
        <f t="shared" si="358"/>
        <v>6</v>
      </c>
      <c r="H836" s="95">
        <v>42594</v>
      </c>
      <c r="I836" s="97">
        <f t="shared" si="356"/>
        <v>31.557095923785599</v>
      </c>
      <c r="J836" s="30">
        <f t="shared" si="357"/>
        <v>58298.407574199999</v>
      </c>
      <c r="K836" s="30"/>
      <c r="L836" s="30"/>
      <c r="M836" s="97">
        <f t="shared" ref="M836:N836" si="376">AVERAGE(I832:I836)</f>
        <v>31.749944843319817</v>
      </c>
      <c r="N836" s="30">
        <f t="shared" si="376"/>
        <v>57768.520199320003</v>
      </c>
      <c r="O836" s="24"/>
    </row>
    <row r="837" spans="7:15" x14ac:dyDescent="0.25">
      <c r="G837" s="41">
        <f t="shared" si="358"/>
        <v>7</v>
      </c>
      <c r="H837" s="95">
        <v>42595</v>
      </c>
      <c r="I837" s="97" t="str">
        <f t="shared" si="356"/>
        <v/>
      </c>
      <c r="J837" s="30" t="str">
        <f t="shared" si="357"/>
        <v/>
      </c>
      <c r="K837" s="30"/>
      <c r="L837" s="30"/>
      <c r="M837" s="30"/>
      <c r="N837" s="30"/>
      <c r="O837" s="24"/>
    </row>
    <row r="838" spans="7:15" x14ac:dyDescent="0.25">
      <c r="G838" s="41">
        <f t="shared" si="358"/>
        <v>1</v>
      </c>
      <c r="H838" s="95">
        <v>42596</v>
      </c>
      <c r="I838" s="97" t="str">
        <f t="shared" ref="I838:I901" si="377">IFERROR(VLOOKUP(H838,$C$6:$E$923,2,FALSE),"")</f>
        <v/>
      </c>
      <c r="J838" s="30" t="str">
        <f t="shared" ref="J838:J901" si="378">IFERROR(VLOOKUP(H838,$C$6:$E$923,3,FALSE),"")</f>
        <v/>
      </c>
      <c r="K838" s="30"/>
      <c r="L838" s="30"/>
      <c r="M838" s="30"/>
      <c r="N838" s="30"/>
      <c r="O838" s="24"/>
    </row>
    <row r="839" spans="7:15" x14ac:dyDescent="0.25">
      <c r="G839" s="41">
        <f t="shared" ref="G839:G902" si="379">WEEKDAY(H839)</f>
        <v>2</v>
      </c>
      <c r="H839" s="95">
        <v>42597</v>
      </c>
      <c r="I839" s="97">
        <f t="shared" si="377"/>
        <v>31.264900591158</v>
      </c>
      <c r="J839" s="30">
        <f t="shared" si="378"/>
        <v>59145.976948700001</v>
      </c>
      <c r="K839" s="97">
        <f t="shared" ref="K839:L839" si="380">AVERAGE(I833:I836,I839)</f>
        <v>31.646702492458058</v>
      </c>
      <c r="L839" s="30">
        <f t="shared" si="380"/>
        <v>58070.630083140008</v>
      </c>
      <c r="M839" s="30"/>
      <c r="N839" s="30"/>
      <c r="O839" s="24"/>
    </row>
    <row r="840" spans="7:15" x14ac:dyDescent="0.25">
      <c r="G840" s="41">
        <f t="shared" si="379"/>
        <v>3</v>
      </c>
      <c r="H840" s="95">
        <v>42598</v>
      </c>
      <c r="I840" s="97">
        <f t="shared" si="377"/>
        <v>30.8753068143211</v>
      </c>
      <c r="J840" s="30">
        <f t="shared" si="378"/>
        <v>58855.432212200001</v>
      </c>
      <c r="K840" s="30"/>
      <c r="L840" s="30"/>
      <c r="M840" s="30"/>
      <c r="N840" s="30"/>
      <c r="O840" s="24"/>
    </row>
    <row r="841" spans="7:15" x14ac:dyDescent="0.25">
      <c r="G841" s="41">
        <f t="shared" si="379"/>
        <v>4</v>
      </c>
      <c r="H841" s="95">
        <v>42599</v>
      </c>
      <c r="I841" s="97">
        <f t="shared" si="377"/>
        <v>31.245420902316098</v>
      </c>
      <c r="J841" s="30">
        <f t="shared" si="378"/>
        <v>59323.829988999998</v>
      </c>
      <c r="K841" s="30"/>
      <c r="L841" s="30"/>
      <c r="M841" s="30"/>
      <c r="N841" s="30"/>
      <c r="O841" s="24"/>
    </row>
    <row r="842" spans="7:15" x14ac:dyDescent="0.25">
      <c r="G842" s="41">
        <f t="shared" si="379"/>
        <v>5</v>
      </c>
      <c r="H842" s="95">
        <v>42600</v>
      </c>
      <c r="I842" s="97">
        <f t="shared" si="377"/>
        <v>31.654494367994801</v>
      </c>
      <c r="J842" s="30">
        <f t="shared" si="378"/>
        <v>59166.015210700003</v>
      </c>
      <c r="K842" s="30"/>
      <c r="L842" s="30"/>
      <c r="M842" s="30"/>
      <c r="N842" s="30"/>
      <c r="O842" s="24"/>
    </row>
    <row r="843" spans="7:15" x14ac:dyDescent="0.25">
      <c r="G843" s="41">
        <f t="shared" si="379"/>
        <v>6</v>
      </c>
      <c r="H843" s="95">
        <v>42601</v>
      </c>
      <c r="I843" s="97">
        <f t="shared" si="377"/>
        <v>31.975909233885201</v>
      </c>
      <c r="J843" s="30">
        <f t="shared" si="378"/>
        <v>59098.9207265</v>
      </c>
      <c r="K843" s="30"/>
      <c r="L843" s="30"/>
      <c r="M843" s="97">
        <f t="shared" ref="M843:N843" si="381">AVERAGE(I839:I843)</f>
        <v>31.403206381935043</v>
      </c>
      <c r="N843" s="30">
        <f t="shared" si="381"/>
        <v>59118.035017419999</v>
      </c>
      <c r="O843" s="24"/>
    </row>
    <row r="844" spans="7:15" x14ac:dyDescent="0.25">
      <c r="G844" s="41">
        <f t="shared" si="379"/>
        <v>7</v>
      </c>
      <c r="H844" s="95">
        <v>42602</v>
      </c>
      <c r="I844" s="97" t="str">
        <f t="shared" si="377"/>
        <v/>
      </c>
      <c r="J844" s="30" t="str">
        <f t="shared" si="378"/>
        <v/>
      </c>
      <c r="K844" s="30"/>
      <c r="L844" s="30"/>
      <c r="M844" s="30"/>
      <c r="N844" s="30"/>
      <c r="O844" s="24"/>
    </row>
    <row r="845" spans="7:15" x14ac:dyDescent="0.25">
      <c r="G845" s="41">
        <f t="shared" si="379"/>
        <v>1</v>
      </c>
      <c r="H845" s="95">
        <v>42603</v>
      </c>
      <c r="I845" s="97" t="str">
        <f t="shared" si="377"/>
        <v/>
      </c>
      <c r="J845" s="30" t="str">
        <f t="shared" si="378"/>
        <v/>
      </c>
      <c r="K845" s="30"/>
      <c r="L845" s="30"/>
      <c r="M845" s="30"/>
      <c r="N845" s="30"/>
      <c r="O845" s="24"/>
    </row>
    <row r="846" spans="7:15" x14ac:dyDescent="0.25">
      <c r="G846" s="41">
        <f t="shared" si="379"/>
        <v>2</v>
      </c>
      <c r="H846" s="95">
        <v>42604</v>
      </c>
      <c r="I846" s="97">
        <f t="shared" si="377"/>
        <v>30.914266192004799</v>
      </c>
      <c r="J846" s="30">
        <f t="shared" si="378"/>
        <v>57781.242813199999</v>
      </c>
      <c r="K846" s="97">
        <f t="shared" ref="K846:L846" si="382">AVERAGE(I840:I843,I846)</f>
        <v>31.333079502104397</v>
      </c>
      <c r="L846" s="30">
        <f t="shared" si="382"/>
        <v>58845.088190319992</v>
      </c>
      <c r="M846" s="30"/>
      <c r="N846" s="30"/>
      <c r="O846" s="24"/>
    </row>
    <row r="847" spans="7:15" x14ac:dyDescent="0.25">
      <c r="G847" s="41">
        <f t="shared" si="379"/>
        <v>3</v>
      </c>
      <c r="H847" s="95">
        <v>42605</v>
      </c>
      <c r="I847" s="97">
        <f t="shared" si="377"/>
        <v>31.144509161287601</v>
      </c>
      <c r="J847" s="30">
        <f t="shared" si="378"/>
        <v>58020.033599199996</v>
      </c>
      <c r="K847" s="30"/>
      <c r="L847" s="30"/>
      <c r="M847" s="30"/>
      <c r="N847" s="30"/>
      <c r="O847" s="24"/>
    </row>
    <row r="848" spans="7:15" x14ac:dyDescent="0.25">
      <c r="G848" s="41">
        <f t="shared" si="379"/>
        <v>4</v>
      </c>
      <c r="H848" s="95">
        <v>42606</v>
      </c>
      <c r="I848" s="97">
        <f t="shared" si="377"/>
        <v>30.997369747927198</v>
      </c>
      <c r="J848" s="30">
        <f t="shared" si="378"/>
        <v>57717.881430399997</v>
      </c>
      <c r="K848" s="30"/>
      <c r="L848" s="30"/>
      <c r="M848" s="30"/>
      <c r="N848" s="30"/>
      <c r="O848" s="24"/>
    </row>
    <row r="849" spans="7:15" x14ac:dyDescent="0.25">
      <c r="G849" s="41">
        <f t="shared" si="379"/>
        <v>5</v>
      </c>
      <c r="H849" s="95">
        <v>42607</v>
      </c>
      <c r="I849" s="97">
        <f t="shared" si="377"/>
        <v>30.948323276807098</v>
      </c>
      <c r="J849" s="30">
        <f t="shared" si="378"/>
        <v>57722.1358826</v>
      </c>
      <c r="K849" s="30"/>
      <c r="L849" s="30"/>
      <c r="M849" s="30"/>
      <c r="N849" s="30"/>
      <c r="O849" s="24"/>
    </row>
    <row r="850" spans="7:15" x14ac:dyDescent="0.25">
      <c r="G850" s="41">
        <f t="shared" si="379"/>
        <v>6</v>
      </c>
      <c r="H850" s="95">
        <v>42608</v>
      </c>
      <c r="I850" s="97">
        <f t="shared" si="377"/>
        <v>30.6540444500862</v>
      </c>
      <c r="J850" s="30">
        <f t="shared" si="378"/>
        <v>57716.248355299998</v>
      </c>
      <c r="K850" s="30"/>
      <c r="L850" s="30"/>
      <c r="M850" s="97">
        <f t="shared" ref="M850:N850" si="383">AVERAGE(I846:I850)</f>
        <v>30.931702565622579</v>
      </c>
      <c r="N850" s="30">
        <f t="shared" si="383"/>
        <v>57791.508416140001</v>
      </c>
      <c r="O850" s="24"/>
    </row>
    <row r="851" spans="7:15" x14ac:dyDescent="0.25">
      <c r="G851" s="41">
        <f t="shared" si="379"/>
        <v>7</v>
      </c>
      <c r="H851" s="95">
        <v>42609</v>
      </c>
      <c r="I851" s="97" t="str">
        <f t="shared" si="377"/>
        <v/>
      </c>
      <c r="J851" s="30" t="str">
        <f t="shared" si="378"/>
        <v/>
      </c>
      <c r="K851" s="30"/>
      <c r="L851" s="30"/>
      <c r="M851" s="30"/>
      <c r="N851" s="30"/>
      <c r="O851" s="24"/>
    </row>
    <row r="852" spans="7:15" x14ac:dyDescent="0.25">
      <c r="G852" s="41">
        <f t="shared" si="379"/>
        <v>1</v>
      </c>
      <c r="H852" s="95">
        <v>42610</v>
      </c>
      <c r="I852" s="97" t="str">
        <f t="shared" si="377"/>
        <v/>
      </c>
      <c r="J852" s="30" t="str">
        <f t="shared" si="378"/>
        <v/>
      </c>
      <c r="K852" s="30"/>
      <c r="L852" s="30"/>
      <c r="M852" s="30"/>
      <c r="N852" s="30"/>
      <c r="O852" s="24"/>
    </row>
    <row r="853" spans="7:15" x14ac:dyDescent="0.25">
      <c r="G853" s="41">
        <f t="shared" si="379"/>
        <v>2</v>
      </c>
      <c r="H853" s="95">
        <v>42611</v>
      </c>
      <c r="I853" s="97">
        <f t="shared" si="377"/>
        <v>31.703638932057199</v>
      </c>
      <c r="J853" s="30">
        <f t="shared" si="378"/>
        <v>58610.391571799999</v>
      </c>
      <c r="K853" s="97">
        <f t="shared" ref="K853:L853" si="384">AVERAGE(I847:I850,I853)</f>
        <v>31.089577113633062</v>
      </c>
      <c r="L853" s="30">
        <f t="shared" si="384"/>
        <v>57957.338167859998</v>
      </c>
      <c r="M853" s="30"/>
      <c r="N853" s="30"/>
      <c r="O853" s="24"/>
    </row>
    <row r="854" spans="7:15" x14ac:dyDescent="0.25">
      <c r="G854" s="41">
        <f t="shared" si="379"/>
        <v>3</v>
      </c>
      <c r="H854" s="95">
        <v>42612</v>
      </c>
      <c r="I854" s="97">
        <f t="shared" si="377"/>
        <v>31.831159756969601</v>
      </c>
      <c r="J854" s="30">
        <f t="shared" si="378"/>
        <v>58575.422744900003</v>
      </c>
      <c r="K854" s="30"/>
      <c r="L854" s="30"/>
      <c r="M854" s="30"/>
      <c r="N854" s="30"/>
      <c r="O854" s="24"/>
    </row>
    <row r="855" spans="7:15" x14ac:dyDescent="0.25">
      <c r="G855" s="41">
        <f t="shared" si="379"/>
        <v>4</v>
      </c>
      <c r="H855" s="95">
        <v>42613</v>
      </c>
      <c r="I855" s="97">
        <f t="shared" si="377"/>
        <v>32.370670939291102</v>
      </c>
      <c r="J855" s="30">
        <f t="shared" si="378"/>
        <v>57901.107676300002</v>
      </c>
      <c r="K855" s="30"/>
      <c r="L855" s="30"/>
      <c r="M855" s="30"/>
      <c r="N855" s="30"/>
      <c r="O855" s="24"/>
    </row>
    <row r="856" spans="7:15" x14ac:dyDescent="0.25">
      <c r="G856" s="41">
        <f t="shared" si="379"/>
        <v>5</v>
      </c>
      <c r="H856" s="95">
        <v>42614</v>
      </c>
      <c r="I856" s="97">
        <f t="shared" si="377"/>
        <v>32.174485054810503</v>
      </c>
      <c r="J856" s="30">
        <f t="shared" si="378"/>
        <v>58236.2688977</v>
      </c>
      <c r="K856" s="30"/>
      <c r="L856" s="30"/>
      <c r="M856" s="30"/>
      <c r="N856" s="30"/>
      <c r="O856" s="24"/>
    </row>
    <row r="857" spans="7:15" x14ac:dyDescent="0.25">
      <c r="G857" s="41">
        <f t="shared" si="379"/>
        <v>6</v>
      </c>
      <c r="H857" s="95">
        <v>42615</v>
      </c>
      <c r="I857" s="97">
        <f t="shared" si="377"/>
        <v>32.370670939291102</v>
      </c>
      <c r="J857" s="30">
        <f t="shared" si="378"/>
        <v>59616.3968456</v>
      </c>
      <c r="K857" s="30"/>
      <c r="L857" s="30"/>
      <c r="M857" s="97">
        <f t="shared" ref="M857:N857" si="385">AVERAGE(I853:I857)</f>
        <v>32.090125124483897</v>
      </c>
      <c r="N857" s="30">
        <f t="shared" si="385"/>
        <v>58587.917547260004</v>
      </c>
      <c r="O857" s="24"/>
    </row>
    <row r="858" spans="7:15" x14ac:dyDescent="0.25">
      <c r="G858" s="41">
        <f t="shared" si="379"/>
        <v>7</v>
      </c>
      <c r="H858" s="95">
        <v>42616</v>
      </c>
      <c r="I858" s="97" t="str">
        <f t="shared" si="377"/>
        <v/>
      </c>
      <c r="J858" s="30" t="str">
        <f t="shared" si="378"/>
        <v/>
      </c>
      <c r="K858" s="30"/>
      <c r="L858" s="30"/>
      <c r="M858" s="30"/>
      <c r="N858" s="30"/>
      <c r="O858" s="24"/>
    </row>
    <row r="859" spans="7:15" x14ac:dyDescent="0.25">
      <c r="G859" s="41">
        <f t="shared" si="379"/>
        <v>1</v>
      </c>
      <c r="H859" s="95">
        <v>42617</v>
      </c>
      <c r="I859" s="97" t="str">
        <f t="shared" si="377"/>
        <v/>
      </c>
      <c r="J859" s="30" t="str">
        <f t="shared" si="378"/>
        <v/>
      </c>
      <c r="K859" s="30"/>
      <c r="L859" s="30"/>
      <c r="M859" s="30"/>
      <c r="N859" s="30"/>
      <c r="O859" s="24"/>
    </row>
    <row r="860" spans="7:15" x14ac:dyDescent="0.25">
      <c r="G860" s="41">
        <f t="shared" si="379"/>
        <v>2</v>
      </c>
      <c r="H860" s="95">
        <v>42618</v>
      </c>
      <c r="I860" s="97">
        <f t="shared" si="377"/>
        <v>32.537428941099499</v>
      </c>
      <c r="J860" s="30">
        <f t="shared" si="378"/>
        <v>59566.344823599997</v>
      </c>
      <c r="K860" s="97">
        <f t="shared" ref="K860:L860" si="386">AVERAGE(I854:I857,I860)</f>
        <v>32.256883126292358</v>
      </c>
      <c r="L860" s="30">
        <f t="shared" si="386"/>
        <v>58779.10819762</v>
      </c>
      <c r="M860" s="30"/>
      <c r="N860" s="30"/>
      <c r="O860" s="24"/>
    </row>
    <row r="861" spans="7:15" x14ac:dyDescent="0.25">
      <c r="G861" s="41">
        <f t="shared" si="379"/>
        <v>3</v>
      </c>
      <c r="H861" s="95">
        <v>42619</v>
      </c>
      <c r="I861" s="97">
        <f t="shared" si="377"/>
        <v>32.664949766011901</v>
      </c>
      <c r="J861" s="30">
        <f t="shared" si="378"/>
        <v>60129.437637199997</v>
      </c>
      <c r="K861" s="30"/>
      <c r="L861" s="30"/>
      <c r="M861" s="30"/>
      <c r="N861" s="30"/>
      <c r="O861" s="24"/>
    </row>
    <row r="862" spans="7:15" x14ac:dyDescent="0.25">
      <c r="G862" s="41">
        <f t="shared" si="379"/>
        <v>4</v>
      </c>
      <c r="H862" s="95">
        <v>42620</v>
      </c>
      <c r="I862" s="97" t="str">
        <f t="shared" si="377"/>
        <v/>
      </c>
      <c r="J862" s="30" t="str">
        <f t="shared" si="378"/>
        <v/>
      </c>
      <c r="K862" s="30"/>
      <c r="L862" s="30"/>
      <c r="M862" s="30"/>
      <c r="N862" s="30"/>
      <c r="O862" s="24"/>
    </row>
    <row r="863" spans="7:15" x14ac:dyDescent="0.25">
      <c r="G863" s="41">
        <f t="shared" si="379"/>
        <v>5</v>
      </c>
      <c r="H863" s="95">
        <v>42621</v>
      </c>
      <c r="I863" s="97">
        <f t="shared" si="377"/>
        <v>32.9592285927327</v>
      </c>
      <c r="J863" s="30">
        <f t="shared" si="378"/>
        <v>60231.654899399997</v>
      </c>
      <c r="K863" s="30"/>
      <c r="L863" s="30"/>
      <c r="M863" s="30"/>
      <c r="N863" s="30"/>
      <c r="O863" s="24"/>
    </row>
    <row r="864" spans="7:15" x14ac:dyDescent="0.25">
      <c r="G864" s="41">
        <f t="shared" si="379"/>
        <v>6</v>
      </c>
      <c r="H864" s="95">
        <v>42622</v>
      </c>
      <c r="I864" s="97">
        <f t="shared" si="377"/>
        <v>31.880206228089701</v>
      </c>
      <c r="J864" s="30">
        <f t="shared" si="378"/>
        <v>57999.727329499998</v>
      </c>
      <c r="K864" s="30"/>
      <c r="L864" s="30"/>
      <c r="M864" s="97">
        <f t="shared" ref="M864:N864" si="387">AVERAGE(I860:I864)</f>
        <v>32.510453381983446</v>
      </c>
      <c r="N864" s="30">
        <f t="shared" si="387"/>
        <v>59481.791172424993</v>
      </c>
      <c r="O864" s="24"/>
    </row>
    <row r="865" spans="7:15" x14ac:dyDescent="0.25">
      <c r="G865" s="41">
        <f t="shared" si="379"/>
        <v>7</v>
      </c>
      <c r="H865" s="95">
        <v>42623</v>
      </c>
      <c r="I865" s="97" t="str">
        <f t="shared" si="377"/>
        <v/>
      </c>
      <c r="J865" s="30" t="str">
        <f t="shared" si="378"/>
        <v/>
      </c>
      <c r="K865" s="30"/>
      <c r="L865" s="30"/>
      <c r="M865" s="30"/>
      <c r="N865" s="30"/>
      <c r="O865" s="24"/>
    </row>
    <row r="866" spans="7:15" x14ac:dyDescent="0.25">
      <c r="G866" s="41">
        <f t="shared" si="379"/>
        <v>1</v>
      </c>
      <c r="H866" s="95">
        <v>42624</v>
      </c>
      <c r="I866" s="97" t="str">
        <f t="shared" si="377"/>
        <v/>
      </c>
      <c r="J866" s="30" t="str">
        <f t="shared" si="378"/>
        <v/>
      </c>
      <c r="K866" s="30"/>
      <c r="L866" s="30"/>
      <c r="M866" s="30"/>
      <c r="N866" s="30"/>
      <c r="O866" s="24"/>
    </row>
    <row r="867" spans="7:15" x14ac:dyDescent="0.25">
      <c r="G867" s="41">
        <f t="shared" si="379"/>
        <v>2</v>
      </c>
      <c r="H867" s="95">
        <v>42625</v>
      </c>
      <c r="I867" s="97">
        <f t="shared" si="377"/>
        <v>32.341243056619</v>
      </c>
      <c r="J867" s="30">
        <f t="shared" si="378"/>
        <v>58586.113772099998</v>
      </c>
      <c r="K867" s="97">
        <f t="shared" ref="K867:L867" si="388">AVERAGE(I861:I864,I867)</f>
        <v>32.461406910863325</v>
      </c>
      <c r="L867" s="30">
        <f t="shared" si="388"/>
        <v>59236.733409549997</v>
      </c>
      <c r="M867" s="30"/>
      <c r="N867" s="30"/>
      <c r="O867" s="24"/>
    </row>
    <row r="868" spans="7:15" x14ac:dyDescent="0.25">
      <c r="G868" s="41">
        <f t="shared" si="379"/>
        <v>3</v>
      </c>
      <c r="H868" s="95">
        <v>42626</v>
      </c>
      <c r="I868" s="97">
        <f t="shared" si="377"/>
        <v>30.477477154053702</v>
      </c>
      <c r="J868" s="30">
        <f t="shared" si="378"/>
        <v>56820.774320899996</v>
      </c>
      <c r="K868" s="30"/>
      <c r="L868" s="30"/>
      <c r="M868" s="30"/>
      <c r="N868" s="30"/>
      <c r="O868" s="24"/>
    </row>
    <row r="869" spans="7:15" x14ac:dyDescent="0.25">
      <c r="G869" s="41">
        <f t="shared" si="379"/>
        <v>4</v>
      </c>
      <c r="H869" s="95">
        <v>42627</v>
      </c>
      <c r="I869" s="97">
        <f t="shared" si="377"/>
        <v>31.203364926631799</v>
      </c>
      <c r="J869" s="30">
        <f t="shared" si="378"/>
        <v>57059.461061100003</v>
      </c>
      <c r="K869" s="30"/>
      <c r="L869" s="30"/>
      <c r="M869" s="30"/>
      <c r="N869" s="30"/>
      <c r="O869" s="24"/>
    </row>
    <row r="870" spans="7:15" x14ac:dyDescent="0.25">
      <c r="G870" s="41">
        <f t="shared" si="379"/>
        <v>5</v>
      </c>
      <c r="H870" s="95">
        <v>42628</v>
      </c>
      <c r="I870" s="97">
        <f t="shared" si="377"/>
        <v>31.095462690167501</v>
      </c>
      <c r="J870" s="30">
        <f t="shared" si="378"/>
        <v>57909.488378100003</v>
      </c>
      <c r="K870" s="30"/>
      <c r="L870" s="30"/>
      <c r="M870" s="30"/>
      <c r="N870" s="30"/>
      <c r="O870" s="24"/>
    </row>
    <row r="871" spans="7:15" x14ac:dyDescent="0.25">
      <c r="G871" s="41">
        <f t="shared" si="379"/>
        <v>6</v>
      </c>
      <c r="H871" s="95">
        <v>42629</v>
      </c>
      <c r="I871" s="97">
        <f t="shared" si="377"/>
        <v>30.4382399771576</v>
      </c>
      <c r="J871" s="30">
        <f t="shared" si="378"/>
        <v>57079.759491999997</v>
      </c>
      <c r="K871" s="30"/>
      <c r="L871" s="30"/>
      <c r="M871" s="97">
        <f t="shared" ref="M871:N871" si="389">AVERAGE(I867:I871)</f>
        <v>31.111157560925921</v>
      </c>
      <c r="N871" s="30">
        <f t="shared" si="389"/>
        <v>57491.119404840007</v>
      </c>
      <c r="O871" s="24"/>
    </row>
    <row r="872" spans="7:15" x14ac:dyDescent="0.25">
      <c r="G872" s="41">
        <f t="shared" si="379"/>
        <v>7</v>
      </c>
      <c r="H872" s="95">
        <v>42630</v>
      </c>
      <c r="I872" s="97" t="str">
        <f t="shared" si="377"/>
        <v/>
      </c>
      <c r="J872" s="30" t="str">
        <f t="shared" si="378"/>
        <v/>
      </c>
      <c r="K872" s="30"/>
      <c r="L872" s="30"/>
      <c r="M872" s="30"/>
      <c r="N872" s="30"/>
      <c r="O872" s="24"/>
    </row>
    <row r="873" spans="7:15" x14ac:dyDescent="0.25">
      <c r="G873" s="41">
        <f t="shared" si="379"/>
        <v>1</v>
      </c>
      <c r="H873" s="95">
        <v>42631</v>
      </c>
      <c r="I873" s="97" t="str">
        <f t="shared" si="377"/>
        <v/>
      </c>
      <c r="J873" s="30" t="str">
        <f t="shared" si="378"/>
        <v/>
      </c>
      <c r="K873" s="30"/>
      <c r="L873" s="30"/>
      <c r="M873" s="30"/>
      <c r="N873" s="30"/>
      <c r="O873" s="24"/>
    </row>
    <row r="874" spans="7:15" x14ac:dyDescent="0.25">
      <c r="G874" s="41">
        <f t="shared" si="379"/>
        <v>2</v>
      </c>
      <c r="H874" s="95">
        <v>42632</v>
      </c>
      <c r="I874" s="97">
        <f t="shared" si="377"/>
        <v>30.6540444500862</v>
      </c>
      <c r="J874" s="30">
        <f t="shared" si="378"/>
        <v>57350.375112499998</v>
      </c>
      <c r="K874" s="97">
        <f t="shared" ref="K874:L874" si="390">AVERAGE(I868:I871,I874)</f>
        <v>30.773717839619358</v>
      </c>
      <c r="L874" s="30">
        <f t="shared" si="390"/>
        <v>57243.971672920001</v>
      </c>
      <c r="M874" s="30"/>
      <c r="N874" s="30"/>
      <c r="O874" s="24"/>
    </row>
    <row r="875" spans="7:15" x14ac:dyDescent="0.25">
      <c r="G875" s="41">
        <f t="shared" si="379"/>
        <v>3</v>
      </c>
      <c r="H875" s="95">
        <v>42633</v>
      </c>
      <c r="I875" s="97">
        <f t="shared" si="377"/>
        <v>30.4382399771576</v>
      </c>
      <c r="J875" s="30">
        <f t="shared" si="378"/>
        <v>57736.456508800002</v>
      </c>
      <c r="K875" s="30"/>
      <c r="L875" s="30"/>
      <c r="M875" s="30"/>
      <c r="N875" s="30"/>
      <c r="O875" s="24"/>
    </row>
    <row r="876" spans="7:15" x14ac:dyDescent="0.25">
      <c r="G876" s="41">
        <f t="shared" si="379"/>
        <v>4</v>
      </c>
      <c r="H876" s="95">
        <v>42634</v>
      </c>
      <c r="I876" s="97">
        <f t="shared" si="377"/>
        <v>30.8894675114629</v>
      </c>
      <c r="J876" s="30">
        <f t="shared" si="378"/>
        <v>58393.922731899998</v>
      </c>
      <c r="K876" s="30"/>
      <c r="L876" s="30"/>
      <c r="M876" s="30"/>
      <c r="N876" s="30"/>
      <c r="O876" s="24"/>
    </row>
    <row r="877" spans="7:15" x14ac:dyDescent="0.25">
      <c r="G877" s="41">
        <f t="shared" si="379"/>
        <v>5</v>
      </c>
      <c r="H877" s="95">
        <v>42635</v>
      </c>
      <c r="I877" s="97">
        <f t="shared" si="377"/>
        <v>32.037154935674103</v>
      </c>
      <c r="J877" s="30">
        <f t="shared" si="378"/>
        <v>58994.167654899997</v>
      </c>
      <c r="K877" s="30"/>
      <c r="L877" s="30"/>
      <c r="M877" s="30"/>
      <c r="N877" s="30"/>
      <c r="O877" s="24"/>
    </row>
    <row r="878" spans="7:15" x14ac:dyDescent="0.25">
      <c r="G878" s="41">
        <f t="shared" si="379"/>
        <v>6</v>
      </c>
      <c r="H878" s="95">
        <v>42636</v>
      </c>
      <c r="I878" s="97">
        <f t="shared" si="377"/>
        <v>31.3897415168883</v>
      </c>
      <c r="J878" s="30">
        <f t="shared" si="378"/>
        <v>58697.001956599997</v>
      </c>
      <c r="K878" s="30"/>
      <c r="L878" s="30"/>
      <c r="M878" s="97">
        <f t="shared" ref="M878:N878" si="391">AVERAGE(I874:I878)</f>
        <v>31.081729678253822</v>
      </c>
      <c r="N878" s="30">
        <f t="shared" si="391"/>
        <v>58234.384792939993</v>
      </c>
      <c r="O878" s="24"/>
    </row>
    <row r="879" spans="7:15" x14ac:dyDescent="0.25">
      <c r="G879" s="41">
        <f t="shared" si="379"/>
        <v>7</v>
      </c>
      <c r="H879" s="95">
        <v>42637</v>
      </c>
      <c r="I879" s="97" t="str">
        <f t="shared" si="377"/>
        <v/>
      </c>
      <c r="J879" s="30" t="str">
        <f t="shared" si="378"/>
        <v/>
      </c>
      <c r="K879" s="30"/>
      <c r="L879" s="30"/>
      <c r="M879" s="30"/>
      <c r="N879" s="30"/>
      <c r="O879" s="24"/>
    </row>
    <row r="880" spans="7:15" x14ac:dyDescent="0.25">
      <c r="G880" s="41">
        <f t="shared" si="379"/>
        <v>1</v>
      </c>
      <c r="H880" s="95">
        <v>42638</v>
      </c>
      <c r="I880" s="97" t="str">
        <f t="shared" si="377"/>
        <v/>
      </c>
      <c r="J880" s="30" t="str">
        <f t="shared" si="378"/>
        <v/>
      </c>
      <c r="K880" s="30"/>
      <c r="L880" s="30"/>
      <c r="M880" s="30"/>
      <c r="N880" s="30"/>
      <c r="O880" s="24"/>
    </row>
    <row r="881" spans="7:15" x14ac:dyDescent="0.25">
      <c r="G881" s="41">
        <f t="shared" si="379"/>
        <v>2</v>
      </c>
      <c r="H881" s="95">
        <v>42639</v>
      </c>
      <c r="I881" s="97">
        <f t="shared" si="377"/>
        <v>31.693829637833201</v>
      </c>
      <c r="J881" s="30">
        <f t="shared" si="378"/>
        <v>58053.5302753</v>
      </c>
      <c r="K881" s="97">
        <f t="shared" ref="K881:L881" si="392">AVERAGE(I875:I878,I881)</f>
        <v>31.289686715803224</v>
      </c>
      <c r="L881" s="30">
        <f t="shared" si="392"/>
        <v>58375.015825499991</v>
      </c>
      <c r="M881" s="30"/>
      <c r="N881" s="30"/>
      <c r="O881" s="24"/>
    </row>
    <row r="882" spans="7:15" x14ac:dyDescent="0.25">
      <c r="G882" s="41">
        <f t="shared" si="379"/>
        <v>3</v>
      </c>
      <c r="H882" s="95">
        <v>42640</v>
      </c>
      <c r="I882" s="97">
        <f t="shared" si="377"/>
        <v>31.850778345417599</v>
      </c>
      <c r="J882" s="30">
        <f t="shared" si="378"/>
        <v>58382.487391199997</v>
      </c>
      <c r="K882" s="30"/>
      <c r="L882" s="30"/>
      <c r="M882" s="30"/>
      <c r="N882" s="30"/>
      <c r="O882" s="24"/>
    </row>
    <row r="883" spans="7:15" x14ac:dyDescent="0.25">
      <c r="G883" s="41">
        <f t="shared" si="379"/>
        <v>4</v>
      </c>
      <c r="H883" s="95">
        <v>42641</v>
      </c>
      <c r="I883" s="97">
        <f t="shared" si="377"/>
        <v>32.213722231706598</v>
      </c>
      <c r="J883" s="30">
        <f t="shared" si="378"/>
        <v>59355.768758899998</v>
      </c>
      <c r="K883" s="30"/>
      <c r="L883" s="30"/>
      <c r="M883" s="30"/>
      <c r="N883" s="30"/>
      <c r="O883" s="24"/>
    </row>
    <row r="884" spans="7:15" x14ac:dyDescent="0.25">
      <c r="G884" s="41">
        <f t="shared" si="379"/>
        <v>5</v>
      </c>
      <c r="H884" s="95">
        <v>42642</v>
      </c>
      <c r="I884" s="97">
        <f t="shared" si="377"/>
        <v>31.733066814729298</v>
      </c>
      <c r="J884" s="30">
        <f t="shared" si="378"/>
        <v>58350.568021699997</v>
      </c>
      <c r="K884" s="30"/>
      <c r="L884" s="30"/>
      <c r="M884" s="30"/>
      <c r="N884" s="30"/>
      <c r="O884" s="24"/>
    </row>
    <row r="885" spans="7:15" x14ac:dyDescent="0.25">
      <c r="G885" s="41">
        <f t="shared" si="379"/>
        <v>6</v>
      </c>
      <c r="H885" s="95">
        <v>42643</v>
      </c>
      <c r="I885" s="97">
        <f t="shared" si="377"/>
        <v>32.066582818346198</v>
      </c>
      <c r="J885" s="30">
        <f t="shared" si="378"/>
        <v>58367.045510600001</v>
      </c>
      <c r="K885" s="30"/>
      <c r="L885" s="30"/>
      <c r="M885" s="97">
        <f t="shared" ref="M885:N885" si="393">AVERAGE(I881:I885)</f>
        <v>31.911595969606577</v>
      </c>
      <c r="N885" s="30">
        <f t="shared" si="393"/>
        <v>58501.879991540001</v>
      </c>
      <c r="O885" s="24"/>
    </row>
    <row r="886" spans="7:15" x14ac:dyDescent="0.25">
      <c r="G886" s="41">
        <f t="shared" si="379"/>
        <v>7</v>
      </c>
      <c r="H886" s="95">
        <v>42644</v>
      </c>
      <c r="I886" s="97" t="str">
        <f t="shared" si="377"/>
        <v/>
      </c>
      <c r="J886" s="30" t="str">
        <f t="shared" si="378"/>
        <v/>
      </c>
      <c r="K886" s="30"/>
      <c r="L886" s="30"/>
      <c r="M886" s="30"/>
      <c r="N886" s="30"/>
      <c r="O886" s="24"/>
    </row>
    <row r="887" spans="7:15" x14ac:dyDescent="0.25">
      <c r="G887" s="41">
        <f t="shared" si="379"/>
        <v>1</v>
      </c>
      <c r="H887" s="95">
        <v>42645</v>
      </c>
      <c r="I887" s="97" t="str">
        <f t="shared" si="377"/>
        <v/>
      </c>
      <c r="J887" s="30" t="str">
        <f t="shared" si="378"/>
        <v/>
      </c>
      <c r="K887" s="30"/>
      <c r="L887" s="30"/>
      <c r="M887" s="30"/>
      <c r="N887" s="30"/>
      <c r="O887" s="24"/>
    </row>
    <row r="888" spans="7:15" x14ac:dyDescent="0.25">
      <c r="G888" s="41">
        <f t="shared" si="379"/>
        <v>2</v>
      </c>
      <c r="H888" s="95">
        <v>42646</v>
      </c>
      <c r="I888" s="97">
        <f t="shared" si="377"/>
        <v>32.252959408602699</v>
      </c>
      <c r="J888" s="30">
        <f t="shared" si="378"/>
        <v>59461.228828899999</v>
      </c>
      <c r="K888" s="97">
        <f t="shared" ref="K888:L888" si="394">AVERAGE(I882:I885,I888)</f>
        <v>32.023421923760473</v>
      </c>
      <c r="L888" s="30">
        <f t="shared" si="394"/>
        <v>58783.419702259998</v>
      </c>
      <c r="M888" s="30"/>
      <c r="N888" s="30"/>
      <c r="O888" s="24"/>
    </row>
    <row r="889" spans="7:15" x14ac:dyDescent="0.25">
      <c r="G889" s="41">
        <f t="shared" si="379"/>
        <v>3</v>
      </c>
      <c r="H889" s="95">
        <v>42647</v>
      </c>
      <c r="I889" s="97">
        <f t="shared" si="377"/>
        <v>32.321624468170903</v>
      </c>
      <c r="J889" s="30">
        <f t="shared" si="378"/>
        <v>59339.228827500003</v>
      </c>
      <c r="K889" s="30"/>
      <c r="L889" s="30"/>
      <c r="M889" s="30"/>
      <c r="N889" s="30"/>
      <c r="O889" s="24"/>
    </row>
    <row r="890" spans="7:15" x14ac:dyDescent="0.25">
      <c r="G890" s="41">
        <f t="shared" si="379"/>
        <v>4</v>
      </c>
      <c r="H890" s="95">
        <v>42648</v>
      </c>
      <c r="I890" s="97">
        <f t="shared" si="377"/>
        <v>32.8611356504924</v>
      </c>
      <c r="J890" s="30">
        <f t="shared" si="378"/>
        <v>60254.340041000003</v>
      </c>
      <c r="K890" s="30"/>
      <c r="L890" s="30"/>
      <c r="M890" s="30"/>
      <c r="N890" s="30"/>
      <c r="O890" s="24"/>
    </row>
    <row r="891" spans="7:15" x14ac:dyDescent="0.25">
      <c r="G891" s="41">
        <f t="shared" si="379"/>
        <v>5</v>
      </c>
      <c r="H891" s="95">
        <v>42649</v>
      </c>
      <c r="I891" s="97">
        <f t="shared" si="377"/>
        <v>32.664949766011901</v>
      </c>
      <c r="J891" s="30">
        <f t="shared" si="378"/>
        <v>60644.2407943</v>
      </c>
      <c r="K891" s="30"/>
      <c r="L891" s="30"/>
      <c r="M891" s="30"/>
      <c r="N891" s="30"/>
      <c r="O891" s="24"/>
    </row>
    <row r="892" spans="7:15" x14ac:dyDescent="0.25">
      <c r="G892" s="41">
        <f t="shared" si="379"/>
        <v>6</v>
      </c>
      <c r="H892" s="95">
        <v>42650</v>
      </c>
      <c r="I892" s="97">
        <f t="shared" si="377"/>
        <v>32.537428941099499</v>
      </c>
      <c r="J892" s="30">
        <f t="shared" si="378"/>
        <v>61108.982520600002</v>
      </c>
      <c r="K892" s="30"/>
      <c r="L892" s="30"/>
      <c r="M892" s="97">
        <f t="shared" ref="M892:N892" si="395">AVERAGE(I888:I892)</f>
        <v>32.527619646875486</v>
      </c>
      <c r="N892" s="30">
        <f t="shared" si="395"/>
        <v>60161.60420246001</v>
      </c>
      <c r="O892" s="24"/>
    </row>
    <row r="893" spans="7:15" x14ac:dyDescent="0.25">
      <c r="G893" s="41">
        <f t="shared" si="379"/>
        <v>7</v>
      </c>
      <c r="H893" s="95">
        <v>42651</v>
      </c>
      <c r="I893" s="97" t="str">
        <f t="shared" si="377"/>
        <v/>
      </c>
      <c r="J893" s="30" t="str">
        <f t="shared" si="378"/>
        <v/>
      </c>
      <c r="K893" s="30"/>
      <c r="L893" s="30"/>
      <c r="M893" s="30"/>
      <c r="N893" s="30"/>
      <c r="O893" s="24"/>
    </row>
    <row r="894" spans="7:15" x14ac:dyDescent="0.25">
      <c r="G894" s="41">
        <f t="shared" si="379"/>
        <v>1</v>
      </c>
      <c r="H894" s="95">
        <v>42652</v>
      </c>
      <c r="I894" s="97" t="str">
        <f t="shared" si="377"/>
        <v/>
      </c>
      <c r="J894" s="30" t="str">
        <f t="shared" si="378"/>
        <v/>
      </c>
      <c r="K894" s="30"/>
      <c r="L894" s="30"/>
      <c r="M894" s="30"/>
      <c r="N894" s="30"/>
      <c r="O894" s="24"/>
    </row>
    <row r="895" spans="7:15" x14ac:dyDescent="0.25">
      <c r="G895" s="41">
        <f t="shared" si="379"/>
        <v>2</v>
      </c>
      <c r="H895" s="95">
        <v>42653</v>
      </c>
      <c r="I895" s="97">
        <f t="shared" si="377"/>
        <v>32.321624468170903</v>
      </c>
      <c r="J895" s="30">
        <f t="shared" si="378"/>
        <v>61668.329913599999</v>
      </c>
      <c r="K895" s="97">
        <f t="shared" ref="K895:L895" si="396">AVERAGE(I889:I892,I895)</f>
        <v>32.541352658789123</v>
      </c>
      <c r="L895" s="30">
        <f t="shared" si="396"/>
        <v>60603.024419400004</v>
      </c>
      <c r="M895" s="30"/>
      <c r="N895" s="30"/>
      <c r="O895" s="24"/>
    </row>
    <row r="896" spans="7:15" x14ac:dyDescent="0.25">
      <c r="G896" s="41">
        <f t="shared" si="379"/>
        <v>3</v>
      </c>
      <c r="H896" s="95">
        <v>42654</v>
      </c>
      <c r="I896" s="97">
        <f t="shared" si="377"/>
        <v>32.321624468170903</v>
      </c>
      <c r="J896" s="30">
        <f t="shared" si="378"/>
        <v>61021.848495799997</v>
      </c>
      <c r="K896" s="30"/>
      <c r="L896" s="30"/>
      <c r="M896" s="30"/>
      <c r="N896" s="30"/>
      <c r="O896" s="24"/>
    </row>
    <row r="897" spans="7:15" x14ac:dyDescent="0.25">
      <c r="G897" s="41">
        <f t="shared" si="379"/>
        <v>4</v>
      </c>
      <c r="H897" s="95">
        <v>42655</v>
      </c>
      <c r="I897" s="97" t="str">
        <f t="shared" si="377"/>
        <v/>
      </c>
      <c r="J897" s="30" t="str">
        <f t="shared" si="378"/>
        <v/>
      </c>
      <c r="K897" s="30"/>
      <c r="L897" s="30"/>
      <c r="M897" s="30"/>
      <c r="N897" s="30"/>
      <c r="O897" s="24"/>
    </row>
    <row r="898" spans="7:15" x14ac:dyDescent="0.25">
      <c r="G898" s="41">
        <f t="shared" si="379"/>
        <v>5</v>
      </c>
      <c r="H898" s="95">
        <v>42656</v>
      </c>
      <c r="I898" s="97">
        <f t="shared" si="377"/>
        <v>32.969037886956698</v>
      </c>
      <c r="J898" s="30">
        <f t="shared" si="378"/>
        <v>61118.580392299998</v>
      </c>
      <c r="K898" s="30"/>
      <c r="L898" s="30"/>
      <c r="M898" s="30"/>
      <c r="N898" s="30"/>
      <c r="O898" s="24"/>
    </row>
    <row r="899" spans="7:15" x14ac:dyDescent="0.25">
      <c r="G899" s="41">
        <f t="shared" si="379"/>
        <v>6</v>
      </c>
      <c r="H899" s="95">
        <v>42657</v>
      </c>
      <c r="I899" s="97">
        <f t="shared" si="377"/>
        <v>32.566856823771602</v>
      </c>
      <c r="J899" s="30">
        <f t="shared" si="378"/>
        <v>61767.217697300002</v>
      </c>
      <c r="K899" s="30"/>
      <c r="L899" s="30"/>
      <c r="M899" s="97">
        <f t="shared" ref="M899:N899" si="397">AVERAGE(I895:I899)</f>
        <v>32.544785911767526</v>
      </c>
      <c r="N899" s="30">
        <f t="shared" si="397"/>
        <v>61393.994124749996</v>
      </c>
      <c r="O899" s="24"/>
    </row>
    <row r="900" spans="7:15" x14ac:dyDescent="0.25">
      <c r="G900" s="41">
        <f t="shared" si="379"/>
        <v>7</v>
      </c>
      <c r="H900" s="95">
        <v>42658</v>
      </c>
      <c r="I900" s="97" t="str">
        <f t="shared" si="377"/>
        <v/>
      </c>
      <c r="J900" s="30" t="str">
        <f t="shared" si="378"/>
        <v/>
      </c>
      <c r="K900" s="30"/>
      <c r="L900" s="30"/>
      <c r="M900" s="30"/>
      <c r="N900" s="30"/>
      <c r="O900" s="24"/>
    </row>
    <row r="901" spans="7:15" x14ac:dyDescent="0.25">
      <c r="G901" s="41">
        <f t="shared" si="379"/>
        <v>1</v>
      </c>
      <c r="H901" s="95">
        <v>42659</v>
      </c>
      <c r="I901" s="97" t="str">
        <f t="shared" si="377"/>
        <v/>
      </c>
      <c r="J901" s="30" t="str">
        <f t="shared" si="378"/>
        <v/>
      </c>
      <c r="K901" s="30"/>
      <c r="L901" s="30"/>
      <c r="M901" s="30"/>
      <c r="N901" s="30"/>
      <c r="O901" s="24"/>
    </row>
    <row r="902" spans="7:15" x14ac:dyDescent="0.25">
      <c r="G902" s="41">
        <f t="shared" si="379"/>
        <v>2</v>
      </c>
      <c r="H902" s="95">
        <v>42660</v>
      </c>
      <c r="I902" s="97">
        <f t="shared" ref="I902:I965" si="398">IFERROR(VLOOKUP(H902,$C$6:$E$923,2,FALSE),"")</f>
        <v>32.9592285927327</v>
      </c>
      <c r="J902" s="30">
        <f t="shared" ref="J902:J965" si="399">IFERROR(VLOOKUP(H902,$C$6:$E$923,3,FALSE),"")</f>
        <v>62696.109338100003</v>
      </c>
      <c r="K902" s="97">
        <f t="shared" ref="K902:L902" si="400">AVERAGE(I896:I899,I902)</f>
        <v>32.704186942907981</v>
      </c>
      <c r="L902" s="30">
        <f t="shared" si="400"/>
        <v>61650.938980874998</v>
      </c>
      <c r="M902" s="30"/>
      <c r="N902" s="30"/>
      <c r="O902" s="24"/>
    </row>
    <row r="903" spans="7:15" x14ac:dyDescent="0.25">
      <c r="G903" s="41">
        <f t="shared" ref="G903:G966" si="401">WEEKDAY(H903)</f>
        <v>3</v>
      </c>
      <c r="H903" s="95">
        <v>42661</v>
      </c>
      <c r="I903" s="97">
        <f t="shared" si="398"/>
        <v>33.224079536781502</v>
      </c>
      <c r="J903" s="30">
        <f t="shared" si="399"/>
        <v>63782.207269600003</v>
      </c>
      <c r="K903" s="30"/>
      <c r="L903" s="30"/>
      <c r="M903" s="30"/>
      <c r="N903" s="30"/>
      <c r="O903" s="24"/>
    </row>
    <row r="904" spans="7:15" x14ac:dyDescent="0.25">
      <c r="G904" s="41">
        <f t="shared" si="401"/>
        <v>4</v>
      </c>
      <c r="H904" s="95">
        <v>42662</v>
      </c>
      <c r="I904" s="97">
        <f t="shared" si="398"/>
        <v>32.458954587307304</v>
      </c>
      <c r="J904" s="30">
        <f t="shared" si="399"/>
        <v>63505.6069126</v>
      </c>
      <c r="K904" s="30"/>
      <c r="L904" s="30"/>
      <c r="M904" s="30"/>
      <c r="N904" s="30"/>
      <c r="O904" s="24"/>
    </row>
    <row r="905" spans="7:15" x14ac:dyDescent="0.25">
      <c r="G905" s="41">
        <f t="shared" si="401"/>
        <v>5</v>
      </c>
      <c r="H905" s="95">
        <v>42663</v>
      </c>
      <c r="I905" s="97">
        <f t="shared" si="398"/>
        <v>32.370670939291102</v>
      </c>
      <c r="J905" s="30">
        <f t="shared" si="399"/>
        <v>63837.851301800001</v>
      </c>
      <c r="K905" s="30"/>
      <c r="L905" s="30"/>
      <c r="M905" s="30"/>
      <c r="N905" s="30"/>
      <c r="O905" s="24"/>
    </row>
    <row r="906" spans="7:15" x14ac:dyDescent="0.25">
      <c r="G906" s="41">
        <f t="shared" si="401"/>
        <v>6</v>
      </c>
      <c r="H906" s="95">
        <v>42664</v>
      </c>
      <c r="I906" s="97">
        <f t="shared" si="398"/>
        <v>32.851326356268402</v>
      </c>
      <c r="J906" s="30">
        <f t="shared" si="399"/>
        <v>64108.082337</v>
      </c>
      <c r="K906" s="30"/>
      <c r="L906" s="30"/>
      <c r="M906" s="97">
        <f t="shared" ref="M906:N906" si="402">AVERAGE(I902:I906)</f>
        <v>32.772852002476199</v>
      </c>
      <c r="N906" s="30">
        <f t="shared" si="402"/>
        <v>63585.971431819999</v>
      </c>
      <c r="O906" s="24"/>
    </row>
    <row r="907" spans="7:15" x14ac:dyDescent="0.25">
      <c r="G907" s="41">
        <f t="shared" si="401"/>
        <v>7</v>
      </c>
      <c r="H907" s="95">
        <v>42665</v>
      </c>
      <c r="I907" s="97" t="str">
        <f t="shared" si="398"/>
        <v/>
      </c>
      <c r="J907" s="30" t="str">
        <f t="shared" si="399"/>
        <v/>
      </c>
      <c r="K907" s="30"/>
      <c r="L907" s="30"/>
      <c r="M907" s="30"/>
      <c r="N907" s="30"/>
      <c r="O907" s="24"/>
    </row>
    <row r="908" spans="7:15" x14ac:dyDescent="0.25">
      <c r="G908" s="41">
        <f t="shared" si="401"/>
        <v>1</v>
      </c>
      <c r="H908" s="95">
        <v>42666</v>
      </c>
      <c r="I908" s="97" t="str">
        <f t="shared" si="398"/>
        <v/>
      </c>
      <c r="J908" s="30" t="str">
        <f t="shared" si="399"/>
        <v/>
      </c>
      <c r="K908" s="30"/>
      <c r="L908" s="30"/>
      <c r="M908" s="30"/>
      <c r="N908" s="30"/>
      <c r="O908" s="24"/>
    </row>
    <row r="909" spans="7:15" x14ac:dyDescent="0.25">
      <c r="G909" s="41">
        <f t="shared" si="401"/>
        <v>2</v>
      </c>
      <c r="H909" s="95">
        <v>42667</v>
      </c>
      <c r="I909" s="97">
        <f t="shared" si="398"/>
        <v>32.419717410411202</v>
      </c>
      <c r="J909" s="30">
        <f t="shared" si="399"/>
        <v>64059.891857399998</v>
      </c>
      <c r="K909" s="97">
        <f t="shared" ref="K909:L909" si="403">AVERAGE(I903:I906,I909)</f>
        <v>32.664949766011901</v>
      </c>
      <c r="L909" s="30">
        <f t="shared" si="403"/>
        <v>63858.727935679999</v>
      </c>
      <c r="M909" s="30"/>
      <c r="N909" s="30"/>
      <c r="O909" s="24"/>
    </row>
    <row r="910" spans="7:15" x14ac:dyDescent="0.25">
      <c r="G910" s="41">
        <f t="shared" si="401"/>
        <v>3</v>
      </c>
      <c r="H910" s="95">
        <v>42668</v>
      </c>
      <c r="I910" s="97">
        <f t="shared" si="398"/>
        <v>32.184294349034502</v>
      </c>
      <c r="J910" s="30">
        <f t="shared" si="399"/>
        <v>63866.200174500002</v>
      </c>
      <c r="K910" s="30"/>
      <c r="L910" s="30"/>
      <c r="M910" s="30"/>
      <c r="N910" s="30"/>
      <c r="O910" s="24"/>
    </row>
    <row r="911" spans="7:15" x14ac:dyDescent="0.25">
      <c r="G911" s="41">
        <f t="shared" si="401"/>
        <v>4</v>
      </c>
      <c r="H911" s="95">
        <v>42669</v>
      </c>
      <c r="I911" s="97">
        <f t="shared" si="398"/>
        <v>32.606094000667703</v>
      </c>
      <c r="J911" s="30">
        <f t="shared" si="399"/>
        <v>63825.687469299999</v>
      </c>
      <c r="K911" s="30"/>
      <c r="L911" s="30"/>
      <c r="M911" s="30"/>
      <c r="N911" s="30"/>
      <c r="O911" s="24"/>
    </row>
    <row r="912" spans="7:15" x14ac:dyDescent="0.25">
      <c r="G912" s="41">
        <f t="shared" si="401"/>
        <v>5</v>
      </c>
      <c r="H912" s="95">
        <v>42670</v>
      </c>
      <c r="I912" s="97">
        <f t="shared" si="398"/>
        <v>32.802279885148302</v>
      </c>
      <c r="J912" s="30">
        <f t="shared" si="399"/>
        <v>64249.504592800004</v>
      </c>
      <c r="K912" s="30"/>
      <c r="L912" s="30"/>
      <c r="M912" s="30"/>
      <c r="N912" s="30"/>
      <c r="O912" s="24"/>
    </row>
    <row r="913" spans="7:15" x14ac:dyDescent="0.25">
      <c r="G913" s="41">
        <f t="shared" si="401"/>
        <v>6</v>
      </c>
      <c r="H913" s="95">
        <v>42671</v>
      </c>
      <c r="I913" s="97">
        <f t="shared" si="398"/>
        <v>32.586475412219698</v>
      </c>
      <c r="J913" s="30">
        <f t="shared" si="399"/>
        <v>64307.632657000002</v>
      </c>
      <c r="K913" s="30"/>
      <c r="L913" s="30"/>
      <c r="M913" s="97">
        <f t="shared" ref="M913:N913" si="404">AVERAGE(I909:I913)</f>
        <v>32.519772211496281</v>
      </c>
      <c r="N913" s="30">
        <f t="shared" si="404"/>
        <v>64061.783350199999</v>
      </c>
      <c r="O913" s="24"/>
    </row>
    <row r="914" spans="7:15" x14ac:dyDescent="0.25">
      <c r="G914" s="41">
        <f t="shared" si="401"/>
        <v>7</v>
      </c>
      <c r="H914" s="95">
        <v>42672</v>
      </c>
      <c r="I914" s="97" t="str">
        <f t="shared" si="398"/>
        <v/>
      </c>
      <c r="J914" s="30" t="str">
        <f t="shared" si="399"/>
        <v/>
      </c>
      <c r="K914" s="30"/>
      <c r="L914" s="30"/>
      <c r="M914" s="30"/>
      <c r="N914" s="30"/>
      <c r="O914" s="24"/>
    </row>
    <row r="915" spans="7:15" x14ac:dyDescent="0.25">
      <c r="G915" s="41">
        <f t="shared" si="401"/>
        <v>1</v>
      </c>
      <c r="H915" s="95">
        <v>42673</v>
      </c>
      <c r="I915" s="97" t="str">
        <f t="shared" si="398"/>
        <v/>
      </c>
      <c r="J915" s="30" t="str">
        <f t="shared" si="399"/>
        <v/>
      </c>
      <c r="K915" s="30"/>
      <c r="L915" s="30"/>
      <c r="M915" s="30"/>
      <c r="N915" s="30"/>
      <c r="O915" s="24"/>
    </row>
    <row r="916" spans="7:15" x14ac:dyDescent="0.25">
      <c r="G916" s="41">
        <f t="shared" si="401"/>
        <v>2</v>
      </c>
      <c r="H916" s="95">
        <v>42674</v>
      </c>
      <c r="I916" s="97">
        <f t="shared" si="398"/>
        <v>32.684568354459898</v>
      </c>
      <c r="J916" s="30">
        <f t="shared" si="399"/>
        <v>64924.515231799996</v>
      </c>
      <c r="K916" s="97">
        <f t="shared" ref="K916:L916" si="405">AVERAGE(I910:I913,I916)</f>
        <v>32.572742400306012</v>
      </c>
      <c r="L916" s="30">
        <f t="shared" si="405"/>
        <v>64234.708025079999</v>
      </c>
      <c r="M916" s="30"/>
      <c r="N916" s="30"/>
      <c r="O916" s="24"/>
    </row>
    <row r="917" spans="7:15" x14ac:dyDescent="0.25">
      <c r="G917" s="41">
        <f t="shared" si="401"/>
        <v>3</v>
      </c>
      <c r="H917" s="95">
        <v>42675</v>
      </c>
      <c r="I917" s="97">
        <f t="shared" si="398"/>
        <v>32.498191764203398</v>
      </c>
      <c r="J917" s="30">
        <f t="shared" si="399"/>
        <v>63326.417209599997</v>
      </c>
      <c r="K917" s="30"/>
      <c r="L917" s="30"/>
      <c r="M917" s="30"/>
      <c r="N917" s="30"/>
      <c r="O917" s="24"/>
    </row>
    <row r="918" spans="7:15" x14ac:dyDescent="0.25">
      <c r="G918" s="41">
        <f t="shared" si="401"/>
        <v>4</v>
      </c>
      <c r="H918" s="95">
        <v>42676</v>
      </c>
      <c r="I918" s="97" t="str">
        <f t="shared" si="398"/>
        <v/>
      </c>
      <c r="J918" s="30" t="str">
        <f t="shared" si="399"/>
        <v/>
      </c>
      <c r="K918" s="30"/>
      <c r="L918" s="30"/>
      <c r="M918" s="30"/>
      <c r="N918" s="30"/>
      <c r="O918" s="24"/>
    </row>
    <row r="919" spans="7:15" x14ac:dyDescent="0.25">
      <c r="G919" s="41">
        <f t="shared" si="401"/>
        <v>5</v>
      </c>
      <c r="H919" s="95">
        <v>42677</v>
      </c>
      <c r="I919" s="97">
        <f t="shared" si="398"/>
        <v>32.8611356504924</v>
      </c>
      <c r="J919" s="30">
        <f t="shared" si="399"/>
        <v>61750.1722429</v>
      </c>
      <c r="K919" s="30"/>
      <c r="L919" s="30"/>
      <c r="M919" s="30"/>
      <c r="N919" s="30"/>
      <c r="O919" s="24"/>
    </row>
    <row r="920" spans="7:15" x14ac:dyDescent="0.25">
      <c r="G920" s="41">
        <f t="shared" si="401"/>
        <v>6</v>
      </c>
      <c r="H920" s="95">
        <v>42678</v>
      </c>
      <c r="I920" s="97">
        <f t="shared" si="398"/>
        <v>33.155414477213299</v>
      </c>
      <c r="J920" s="30">
        <f t="shared" si="399"/>
        <v>61598.3933837</v>
      </c>
      <c r="K920" s="30"/>
      <c r="L920" s="30"/>
      <c r="M920" s="97">
        <f t="shared" ref="M920:N920" si="406">AVERAGE(I916:I920)</f>
        <v>32.799827561592252</v>
      </c>
      <c r="N920" s="30">
        <f t="shared" si="406"/>
        <v>62899.874516999997</v>
      </c>
      <c r="O920" s="24"/>
    </row>
    <row r="921" spans="7:15" x14ac:dyDescent="0.25">
      <c r="G921" s="41">
        <f t="shared" si="401"/>
        <v>7</v>
      </c>
      <c r="H921" s="95">
        <v>42679</v>
      </c>
      <c r="I921" s="97" t="str">
        <f t="shared" si="398"/>
        <v/>
      </c>
      <c r="J921" s="30" t="str">
        <f t="shared" si="399"/>
        <v/>
      </c>
      <c r="K921" s="30"/>
      <c r="L921" s="30"/>
      <c r="M921" s="30"/>
      <c r="N921" s="30"/>
      <c r="O921" s="24"/>
    </row>
    <row r="922" spans="7:15" x14ac:dyDescent="0.25">
      <c r="G922" s="41">
        <f t="shared" si="401"/>
        <v>1</v>
      </c>
      <c r="H922" s="95">
        <v>42680</v>
      </c>
      <c r="I922" s="97" t="str">
        <f t="shared" si="398"/>
        <v/>
      </c>
      <c r="J922" s="30" t="str">
        <f t="shared" si="399"/>
        <v/>
      </c>
      <c r="K922" s="30"/>
      <c r="L922" s="30"/>
      <c r="M922" s="30"/>
      <c r="N922" s="30"/>
      <c r="O922" s="24"/>
    </row>
    <row r="923" spans="7:15" x14ac:dyDescent="0.25">
      <c r="G923" s="41">
        <f t="shared" si="401"/>
        <v>2</v>
      </c>
      <c r="H923" s="95">
        <v>42681</v>
      </c>
      <c r="I923" s="97">
        <f t="shared" si="398"/>
        <v>32.949419298508701</v>
      </c>
      <c r="J923" s="30">
        <f t="shared" si="399"/>
        <v>64051.650656999998</v>
      </c>
      <c r="K923" s="97">
        <f t="shared" ref="K923:L923" si="407">AVERAGE(I917:I920,I923)</f>
        <v>32.866040297604449</v>
      </c>
      <c r="L923" s="30">
        <f t="shared" si="407"/>
        <v>62681.658373299993</v>
      </c>
      <c r="M923" s="30"/>
      <c r="N923" s="30"/>
      <c r="O923" s="24"/>
    </row>
    <row r="924" spans="7:15" x14ac:dyDescent="0.25">
      <c r="G924" s="41">
        <f t="shared" si="401"/>
        <v>3</v>
      </c>
      <c r="H924" s="95">
        <v>42682</v>
      </c>
      <c r="I924" s="97">
        <f t="shared" si="398"/>
        <v>33.793018601775103</v>
      </c>
      <c r="J924" s="30">
        <f t="shared" si="399"/>
        <v>64157.678623500004</v>
      </c>
      <c r="K924" s="30"/>
      <c r="L924" s="30"/>
      <c r="M924" s="30"/>
      <c r="N924" s="30"/>
      <c r="O924" s="24"/>
    </row>
    <row r="925" spans="7:15" x14ac:dyDescent="0.25">
      <c r="G925" s="41">
        <f t="shared" si="401"/>
        <v>4</v>
      </c>
      <c r="H925" s="95">
        <v>42683</v>
      </c>
      <c r="I925" s="97">
        <f t="shared" si="398"/>
        <v>33.351600361693798</v>
      </c>
      <c r="J925" s="30">
        <f t="shared" si="399"/>
        <v>63258.267026200003</v>
      </c>
      <c r="K925" s="30"/>
      <c r="L925" s="30"/>
      <c r="M925" s="30"/>
      <c r="N925" s="30"/>
      <c r="O925" s="24"/>
    </row>
    <row r="926" spans="7:15" x14ac:dyDescent="0.25">
      <c r="G926" s="41">
        <f t="shared" si="401"/>
        <v>5</v>
      </c>
      <c r="H926" s="95">
        <v>42684</v>
      </c>
      <c r="I926" s="97">
        <f t="shared" si="398"/>
        <v>32.7630427082522</v>
      </c>
      <c r="J926" s="30">
        <f t="shared" si="399"/>
        <v>61200.9561073</v>
      </c>
      <c r="K926" s="30"/>
      <c r="L926" s="30"/>
      <c r="M926" s="30"/>
      <c r="N926" s="30"/>
      <c r="O926" s="24"/>
    </row>
    <row r="927" spans="7:15" x14ac:dyDescent="0.25">
      <c r="G927" s="41">
        <f t="shared" si="401"/>
        <v>6</v>
      </c>
      <c r="H927" s="95">
        <v>42685</v>
      </c>
      <c r="I927" s="97">
        <f t="shared" si="398"/>
        <v>31.3897415168883</v>
      </c>
      <c r="J927" s="30">
        <f t="shared" si="399"/>
        <v>59183.507888699998</v>
      </c>
      <c r="K927" s="30"/>
      <c r="L927" s="30"/>
      <c r="M927" s="97">
        <f t="shared" ref="M927:N927" si="408">AVERAGE(I923:I927)</f>
        <v>32.849364497423622</v>
      </c>
      <c r="N927" s="30">
        <f t="shared" si="408"/>
        <v>62370.412060540009</v>
      </c>
      <c r="O927" s="24"/>
    </row>
    <row r="928" spans="7:15" x14ac:dyDescent="0.25">
      <c r="G928" s="41">
        <f t="shared" si="401"/>
        <v>7</v>
      </c>
      <c r="H928" s="95">
        <v>42686</v>
      </c>
      <c r="I928" s="97" t="str">
        <f t="shared" si="398"/>
        <v/>
      </c>
      <c r="J928" s="30" t="str">
        <f t="shared" si="399"/>
        <v/>
      </c>
      <c r="K928" s="30"/>
      <c r="L928" s="30"/>
      <c r="M928" s="30"/>
      <c r="N928" s="30"/>
      <c r="O928" s="24"/>
    </row>
    <row r="929" spans="7:15" x14ac:dyDescent="0.25">
      <c r="G929" s="41">
        <f t="shared" si="401"/>
        <v>1</v>
      </c>
      <c r="H929" s="95">
        <v>42687</v>
      </c>
      <c r="I929" s="97" t="str">
        <f t="shared" si="398"/>
        <v/>
      </c>
      <c r="J929" s="30" t="str">
        <f t="shared" si="399"/>
        <v/>
      </c>
      <c r="K929" s="30"/>
      <c r="L929" s="30"/>
      <c r="M929" s="30"/>
      <c r="N929" s="30"/>
      <c r="O929" s="24"/>
    </row>
    <row r="930" spans="7:15" x14ac:dyDescent="0.25">
      <c r="G930" s="41">
        <f t="shared" si="401"/>
        <v>2</v>
      </c>
      <c r="H930" s="95">
        <v>42688</v>
      </c>
      <c r="I930" s="97">
        <f t="shared" si="398"/>
        <v>29.280743258722399</v>
      </c>
      <c r="J930" s="30">
        <f t="shared" si="399"/>
        <v>59657.464921400002</v>
      </c>
      <c r="K930" s="97">
        <f t="shared" ref="K930:L930" si="409">AVERAGE(I924:I927,I930)</f>
        <v>32.115629289466355</v>
      </c>
      <c r="L930" s="30">
        <f t="shared" si="409"/>
        <v>61491.574913420001</v>
      </c>
      <c r="M930" s="30"/>
      <c r="N930" s="30"/>
      <c r="O930" s="24"/>
    </row>
    <row r="931" spans="7:15" x14ac:dyDescent="0.25">
      <c r="G931" s="41">
        <f t="shared" si="401"/>
        <v>3</v>
      </c>
      <c r="H931" s="95">
        <v>42689</v>
      </c>
      <c r="I931" s="97" t="str">
        <f t="shared" si="398"/>
        <v/>
      </c>
      <c r="J931" s="30" t="str">
        <f t="shared" si="399"/>
        <v/>
      </c>
      <c r="K931" s="30"/>
      <c r="L931" s="30"/>
      <c r="M931" s="30"/>
      <c r="N931" s="30"/>
      <c r="O931" s="24"/>
    </row>
    <row r="932" spans="7:15" x14ac:dyDescent="0.25">
      <c r="G932" s="41">
        <f t="shared" si="401"/>
        <v>4</v>
      </c>
      <c r="H932" s="95">
        <v>42690</v>
      </c>
      <c r="I932" s="97">
        <f t="shared" si="398"/>
        <v>30.909086099911001</v>
      </c>
      <c r="J932" s="30">
        <f t="shared" si="399"/>
        <v>60759.316736100001</v>
      </c>
      <c r="K932" s="30"/>
      <c r="L932" s="30"/>
      <c r="M932" s="30"/>
      <c r="N932" s="30"/>
      <c r="O932" s="24"/>
    </row>
    <row r="933" spans="7:15" x14ac:dyDescent="0.25">
      <c r="G933" s="41">
        <f t="shared" si="401"/>
        <v>5</v>
      </c>
      <c r="H933" s="95">
        <v>42691</v>
      </c>
      <c r="I933" s="97">
        <f t="shared" si="398"/>
        <v>30.246464689488</v>
      </c>
      <c r="J933" s="30">
        <f t="shared" si="399"/>
        <v>59770.4709143</v>
      </c>
      <c r="K933" s="30"/>
      <c r="L933" s="30"/>
      <c r="M933" s="30"/>
      <c r="N933" s="30"/>
      <c r="O933" s="24"/>
    </row>
    <row r="934" spans="7:15" x14ac:dyDescent="0.25">
      <c r="G934" s="41">
        <f t="shared" si="401"/>
        <v>6</v>
      </c>
      <c r="H934" s="95">
        <v>42692</v>
      </c>
      <c r="I934" s="97">
        <f t="shared" si="398"/>
        <v>31.066875333026399</v>
      </c>
      <c r="J934" s="30">
        <f t="shared" si="399"/>
        <v>59961.763475899999</v>
      </c>
      <c r="K934" s="30"/>
      <c r="L934" s="30"/>
      <c r="M934" s="97">
        <f t="shared" ref="M934:N934" si="410">AVERAGE(I930:I934)</f>
        <v>30.37579234528695</v>
      </c>
      <c r="N934" s="30">
        <f t="shared" si="410"/>
        <v>60037.254011924997</v>
      </c>
      <c r="O934" s="24"/>
    </row>
    <row r="935" spans="7:15" x14ac:dyDescent="0.25">
      <c r="G935" s="41">
        <f t="shared" si="401"/>
        <v>7</v>
      </c>
      <c r="H935" s="95">
        <v>42693</v>
      </c>
      <c r="I935" s="97" t="str">
        <f t="shared" si="398"/>
        <v/>
      </c>
      <c r="J935" s="30" t="str">
        <f t="shared" si="399"/>
        <v/>
      </c>
      <c r="K935" s="30"/>
      <c r="L935" s="30"/>
      <c r="M935" s="30"/>
      <c r="N935" s="30"/>
      <c r="O935" s="24"/>
    </row>
    <row r="936" spans="7:15" x14ac:dyDescent="0.25">
      <c r="G936" s="41">
        <f t="shared" si="401"/>
        <v>1</v>
      </c>
      <c r="H936" s="95">
        <v>42694</v>
      </c>
      <c r="I936" s="97" t="str">
        <f t="shared" si="398"/>
        <v/>
      </c>
      <c r="J936" s="30" t="str">
        <f t="shared" si="399"/>
        <v/>
      </c>
      <c r="K936" s="30"/>
      <c r="L936" s="30"/>
      <c r="M936" s="30"/>
      <c r="N936" s="30"/>
      <c r="O936" s="24"/>
    </row>
    <row r="937" spans="7:15" x14ac:dyDescent="0.25">
      <c r="G937" s="41">
        <f t="shared" si="401"/>
        <v>2</v>
      </c>
      <c r="H937" s="95">
        <v>42695</v>
      </c>
      <c r="I937" s="97">
        <f t="shared" si="398"/>
        <v>32.767003413612002</v>
      </c>
      <c r="J937" s="30">
        <f t="shared" si="399"/>
        <v>61070.270733999998</v>
      </c>
      <c r="K937" s="97">
        <f t="shared" ref="K937:L937" si="411">AVERAGE(I931:I934,I937)</f>
        <v>31.247357384009351</v>
      </c>
      <c r="L937" s="30">
        <f t="shared" si="411"/>
        <v>60390.455465075</v>
      </c>
      <c r="M937" s="30"/>
      <c r="N937" s="30"/>
      <c r="O937" s="24"/>
    </row>
    <row r="938" spans="7:15" x14ac:dyDescent="0.25">
      <c r="G938" s="41">
        <f t="shared" si="401"/>
        <v>3</v>
      </c>
      <c r="H938" s="95">
        <v>42696</v>
      </c>
      <c r="I938" s="97">
        <f t="shared" si="398"/>
        <v>33.310649020775998</v>
      </c>
      <c r="J938" s="30">
        <f t="shared" si="399"/>
        <v>61954.473996000001</v>
      </c>
      <c r="K938" s="30"/>
      <c r="L938" s="30"/>
      <c r="M938" s="30"/>
      <c r="N938" s="30"/>
      <c r="O938" s="24"/>
    </row>
    <row r="939" spans="7:15" x14ac:dyDescent="0.25">
      <c r="G939" s="41">
        <f t="shared" si="401"/>
        <v>4</v>
      </c>
      <c r="H939" s="95">
        <v>42697</v>
      </c>
      <c r="I939" s="97">
        <f t="shared" si="398"/>
        <v>33.1426131058344</v>
      </c>
      <c r="J939" s="30">
        <f t="shared" si="399"/>
        <v>61985.905680000003</v>
      </c>
      <c r="K939" s="30"/>
      <c r="L939" s="30"/>
      <c r="M939" s="30"/>
      <c r="N939" s="30"/>
      <c r="O939" s="24"/>
    </row>
    <row r="940" spans="7:15" x14ac:dyDescent="0.25">
      <c r="G940" s="41">
        <f t="shared" si="401"/>
        <v>5</v>
      </c>
      <c r="H940" s="95">
        <v>42698</v>
      </c>
      <c r="I940" s="97">
        <f t="shared" si="398"/>
        <v>33.458916004548001</v>
      </c>
      <c r="J940" s="30">
        <f t="shared" si="399"/>
        <v>61395.531018200003</v>
      </c>
      <c r="K940" s="30"/>
      <c r="L940" s="30"/>
      <c r="M940" s="30"/>
      <c r="N940" s="30"/>
      <c r="O940" s="24"/>
    </row>
    <row r="941" spans="7:15" x14ac:dyDescent="0.25">
      <c r="G941" s="41">
        <f t="shared" si="401"/>
        <v>6</v>
      </c>
      <c r="H941" s="95">
        <v>42699</v>
      </c>
      <c r="I941" s="97">
        <f t="shared" si="398"/>
        <v>33.300764555191201</v>
      </c>
      <c r="J941" s="30">
        <f t="shared" si="399"/>
        <v>61559.076549600002</v>
      </c>
      <c r="K941" s="30"/>
      <c r="L941" s="30"/>
      <c r="M941" s="97">
        <f t="shared" ref="M941:N941" si="412">AVERAGE(I937:I941)</f>
        <v>33.19598921999232</v>
      </c>
      <c r="N941" s="30">
        <f t="shared" si="412"/>
        <v>61593.051595560006</v>
      </c>
      <c r="O941" s="24"/>
    </row>
    <row r="942" spans="7:15" x14ac:dyDescent="0.25">
      <c r="G942" s="41">
        <f t="shared" si="401"/>
        <v>7</v>
      </c>
      <c r="H942" s="95">
        <v>42700</v>
      </c>
      <c r="I942" s="97" t="str">
        <f t="shared" si="398"/>
        <v/>
      </c>
      <c r="J942" s="30" t="str">
        <f t="shared" si="399"/>
        <v/>
      </c>
      <c r="K942" s="30"/>
      <c r="L942" s="30"/>
      <c r="M942" s="30"/>
      <c r="N942" s="30"/>
      <c r="O942" s="24"/>
    </row>
    <row r="943" spans="7:15" x14ac:dyDescent="0.25">
      <c r="G943" s="41">
        <f t="shared" si="401"/>
        <v>1</v>
      </c>
      <c r="H943" s="95">
        <v>42701</v>
      </c>
      <c r="I943" s="97" t="str">
        <f t="shared" si="398"/>
        <v/>
      </c>
      <c r="J943" s="30" t="str">
        <f t="shared" si="399"/>
        <v/>
      </c>
      <c r="K943" s="30"/>
      <c r="L943" s="30"/>
      <c r="M943" s="30"/>
      <c r="N943" s="30"/>
      <c r="O943" s="24"/>
    </row>
    <row r="944" spans="7:15" x14ac:dyDescent="0.25">
      <c r="G944" s="41">
        <f t="shared" si="401"/>
        <v>2</v>
      </c>
      <c r="H944" s="95">
        <v>42702</v>
      </c>
      <c r="I944" s="97">
        <f t="shared" si="398"/>
        <v>33.804872300016001</v>
      </c>
      <c r="J944" s="30">
        <f t="shared" si="399"/>
        <v>62855.4951392</v>
      </c>
      <c r="K944" s="97">
        <f t="shared" ref="K944:L944" si="413">AVERAGE(I938:I941,I944)</f>
        <v>33.40356299727312</v>
      </c>
      <c r="L944" s="30">
        <f t="shared" si="413"/>
        <v>61950.096476600003</v>
      </c>
      <c r="M944" s="30"/>
      <c r="N944" s="30"/>
      <c r="O944" s="24"/>
    </row>
    <row r="945" spans="7:15" x14ac:dyDescent="0.25">
      <c r="G945" s="41">
        <f t="shared" si="401"/>
        <v>3</v>
      </c>
      <c r="H945" s="95">
        <v>42703</v>
      </c>
      <c r="I945" s="97">
        <f t="shared" si="398"/>
        <v>33.112959709080002</v>
      </c>
      <c r="J945" s="30">
        <f t="shared" si="399"/>
        <v>60986.515047599998</v>
      </c>
      <c r="K945" s="30"/>
      <c r="L945" s="30"/>
      <c r="M945" s="30"/>
      <c r="N945" s="30"/>
      <c r="O945" s="24"/>
    </row>
    <row r="946" spans="7:15" x14ac:dyDescent="0.25">
      <c r="G946" s="41">
        <f t="shared" si="401"/>
        <v>4</v>
      </c>
      <c r="H946" s="95">
        <v>42704</v>
      </c>
      <c r="I946" s="97">
        <f t="shared" si="398"/>
        <v>33.696143178583199</v>
      </c>
      <c r="J946" s="30">
        <f t="shared" si="399"/>
        <v>61906.357051799998</v>
      </c>
      <c r="K946" s="30"/>
      <c r="L946" s="30"/>
      <c r="M946" s="30"/>
      <c r="N946" s="30"/>
      <c r="O946" s="24"/>
    </row>
    <row r="947" spans="7:15" x14ac:dyDescent="0.25">
      <c r="G947" s="41">
        <f t="shared" si="401"/>
        <v>5</v>
      </c>
      <c r="H947" s="95">
        <v>42705</v>
      </c>
      <c r="I947" s="97">
        <f t="shared" si="398"/>
        <v>32.826310207120798</v>
      </c>
      <c r="J947" s="30">
        <f t="shared" si="399"/>
        <v>59506.540455800001</v>
      </c>
      <c r="K947" s="30"/>
      <c r="L947" s="30"/>
      <c r="M947" s="30"/>
      <c r="N947" s="30"/>
      <c r="O947" s="24"/>
    </row>
    <row r="948" spans="7:15" x14ac:dyDescent="0.25">
      <c r="G948" s="41">
        <f t="shared" si="401"/>
        <v>6</v>
      </c>
      <c r="H948" s="95">
        <v>42706</v>
      </c>
      <c r="I948" s="97">
        <f t="shared" si="398"/>
        <v>33.103075243495198</v>
      </c>
      <c r="J948" s="30">
        <f t="shared" si="399"/>
        <v>60316.128530399998</v>
      </c>
      <c r="K948" s="30"/>
      <c r="L948" s="30"/>
      <c r="M948" s="97">
        <f t="shared" ref="M948:N948" si="414">AVERAGE(I944:I948)</f>
        <v>33.308672127659044</v>
      </c>
      <c r="N948" s="30">
        <f t="shared" si="414"/>
        <v>61114.207244959995</v>
      </c>
      <c r="O948" s="24"/>
    </row>
    <row r="949" spans="7:15" x14ac:dyDescent="0.25">
      <c r="G949" s="41">
        <f t="shared" si="401"/>
        <v>7</v>
      </c>
      <c r="H949" s="95">
        <v>42707</v>
      </c>
      <c r="I949" s="97" t="str">
        <f t="shared" si="398"/>
        <v/>
      </c>
      <c r="J949" s="30" t="str">
        <f t="shared" si="399"/>
        <v/>
      </c>
      <c r="K949" s="30"/>
      <c r="L949" s="30"/>
      <c r="M949" s="30"/>
      <c r="N949" s="30"/>
      <c r="O949" s="24"/>
    </row>
    <row r="950" spans="7:15" x14ac:dyDescent="0.25">
      <c r="G950" s="41">
        <f t="shared" si="401"/>
        <v>1</v>
      </c>
      <c r="H950" s="95">
        <v>42708</v>
      </c>
      <c r="I950" s="97" t="str">
        <f t="shared" si="398"/>
        <v/>
      </c>
      <c r="J950" s="30" t="str">
        <f t="shared" si="399"/>
        <v/>
      </c>
      <c r="K950" s="30"/>
      <c r="L950" s="30"/>
      <c r="M950" s="30"/>
      <c r="N950" s="30"/>
      <c r="O950" s="24"/>
    </row>
    <row r="951" spans="7:15" x14ac:dyDescent="0.25">
      <c r="G951" s="41">
        <f t="shared" si="401"/>
        <v>2</v>
      </c>
      <c r="H951" s="95">
        <v>42709</v>
      </c>
      <c r="I951" s="97">
        <f t="shared" si="398"/>
        <v>33.211804364928</v>
      </c>
      <c r="J951" s="30">
        <f t="shared" si="399"/>
        <v>59831.727816300001</v>
      </c>
      <c r="K951" s="97">
        <f t="shared" ref="K951:L951" si="415">AVERAGE(I945:I948,I951)</f>
        <v>33.190058540641438</v>
      </c>
      <c r="L951" s="30">
        <f t="shared" si="415"/>
        <v>60509.453780379998</v>
      </c>
      <c r="M951" s="30"/>
      <c r="N951" s="30"/>
      <c r="O951" s="24"/>
    </row>
    <row r="952" spans="7:15" x14ac:dyDescent="0.25">
      <c r="G952" s="41">
        <f t="shared" si="401"/>
        <v>3</v>
      </c>
      <c r="H952" s="95">
        <v>42710</v>
      </c>
      <c r="I952" s="97">
        <f t="shared" si="398"/>
        <v>33.360071348699996</v>
      </c>
      <c r="J952" s="30">
        <f t="shared" si="399"/>
        <v>61088.245795000003</v>
      </c>
      <c r="K952" s="30"/>
      <c r="L952" s="30"/>
      <c r="M952" s="30"/>
      <c r="N952" s="30"/>
      <c r="O952" s="24"/>
    </row>
    <row r="953" spans="7:15" x14ac:dyDescent="0.25">
      <c r="G953" s="41">
        <f t="shared" si="401"/>
        <v>4</v>
      </c>
      <c r="H953" s="95">
        <v>42711</v>
      </c>
      <c r="I953" s="97">
        <f t="shared" si="398"/>
        <v>33.152497571419197</v>
      </c>
      <c r="J953" s="30">
        <f t="shared" si="399"/>
        <v>61414.403425099998</v>
      </c>
      <c r="K953" s="30"/>
      <c r="L953" s="30"/>
      <c r="M953" s="30"/>
      <c r="N953" s="30"/>
      <c r="O953" s="24"/>
    </row>
    <row r="954" spans="7:15" x14ac:dyDescent="0.25">
      <c r="G954" s="41">
        <f t="shared" si="401"/>
        <v>5</v>
      </c>
      <c r="H954" s="95">
        <v>42712</v>
      </c>
      <c r="I954" s="97">
        <f t="shared" si="398"/>
        <v>33.014115053231997</v>
      </c>
      <c r="J954" s="30">
        <f t="shared" si="399"/>
        <v>60676.567337100001</v>
      </c>
      <c r="K954" s="30"/>
      <c r="L954" s="30"/>
      <c r="M954" s="30"/>
      <c r="N954" s="30"/>
      <c r="O954" s="24"/>
    </row>
    <row r="955" spans="7:15" x14ac:dyDescent="0.25">
      <c r="G955" s="41">
        <f t="shared" si="401"/>
        <v>6</v>
      </c>
      <c r="H955" s="95">
        <v>42713</v>
      </c>
      <c r="I955" s="97">
        <f t="shared" si="398"/>
        <v>32.86584806946</v>
      </c>
      <c r="J955" s="30">
        <f t="shared" si="399"/>
        <v>60500.617874299998</v>
      </c>
      <c r="K955" s="30"/>
      <c r="L955" s="30"/>
      <c r="M955" s="97">
        <f t="shared" ref="M955:N955" si="416">AVERAGE(I951:I955)</f>
        <v>33.120867281547838</v>
      </c>
      <c r="N955" s="30">
        <f t="shared" si="416"/>
        <v>60702.312449559999</v>
      </c>
      <c r="O955" s="24"/>
    </row>
    <row r="956" spans="7:15" x14ac:dyDescent="0.25">
      <c r="G956" s="41">
        <f t="shared" si="401"/>
        <v>7</v>
      </c>
      <c r="H956" s="95">
        <v>42714</v>
      </c>
      <c r="I956" s="97" t="str">
        <f t="shared" si="398"/>
        <v/>
      </c>
      <c r="J956" s="30" t="str">
        <f t="shared" si="399"/>
        <v/>
      </c>
      <c r="K956" s="30"/>
      <c r="L956" s="30"/>
      <c r="M956" s="30"/>
      <c r="N956" s="30"/>
      <c r="O956" s="24"/>
    </row>
    <row r="957" spans="7:15" x14ac:dyDescent="0.25">
      <c r="G957" s="41">
        <f t="shared" si="401"/>
        <v>1</v>
      </c>
      <c r="H957" s="95">
        <v>42715</v>
      </c>
      <c r="I957" s="97" t="str">
        <f t="shared" si="398"/>
        <v/>
      </c>
      <c r="J957" s="30" t="str">
        <f t="shared" si="399"/>
        <v/>
      </c>
      <c r="K957" s="30"/>
      <c r="L957" s="30"/>
      <c r="M957" s="30"/>
      <c r="N957" s="30"/>
      <c r="O957" s="24"/>
    </row>
    <row r="958" spans="7:15" x14ac:dyDescent="0.25">
      <c r="G958" s="41">
        <f t="shared" si="401"/>
        <v>2</v>
      </c>
      <c r="H958" s="95">
        <v>42716</v>
      </c>
      <c r="I958" s="97">
        <f t="shared" si="398"/>
        <v>32.668158757763997</v>
      </c>
      <c r="J958" s="30">
        <f t="shared" si="399"/>
        <v>59178.61</v>
      </c>
      <c r="K958" s="97">
        <f t="shared" ref="K958:L958" si="417">AVERAGE(I952:I955,I958)</f>
        <v>33.012138160115036</v>
      </c>
      <c r="L958" s="30">
        <f t="shared" si="417"/>
        <v>60571.688886299999</v>
      </c>
      <c r="M958" s="30"/>
      <c r="N958" s="30"/>
      <c r="O958" s="24"/>
    </row>
    <row r="959" spans="7:15" x14ac:dyDescent="0.25">
      <c r="G959" s="41">
        <f t="shared" si="401"/>
        <v>3</v>
      </c>
      <c r="H959" s="95">
        <v>42717</v>
      </c>
      <c r="I959" s="97">
        <f t="shared" si="398"/>
        <v>32.569314101916</v>
      </c>
      <c r="J959" s="30">
        <f t="shared" si="399"/>
        <v>59280.5696532</v>
      </c>
      <c r="K959" s="30"/>
      <c r="L959" s="30"/>
      <c r="M959" s="30"/>
      <c r="N959" s="30"/>
      <c r="O959" s="24"/>
    </row>
    <row r="960" spans="7:15" x14ac:dyDescent="0.25">
      <c r="G960" s="41">
        <f t="shared" si="401"/>
        <v>4</v>
      </c>
      <c r="H960" s="95">
        <v>42718</v>
      </c>
      <c r="I960" s="97">
        <f t="shared" si="398"/>
        <v>32.846079138290399</v>
      </c>
      <c r="J960" s="30">
        <f t="shared" si="399"/>
        <v>58212.1170795</v>
      </c>
      <c r="K960" s="30"/>
      <c r="L960" s="30"/>
      <c r="M960" s="30"/>
      <c r="N960" s="30"/>
      <c r="O960" s="24"/>
    </row>
    <row r="961" spans="7:15" x14ac:dyDescent="0.25">
      <c r="G961" s="41">
        <f t="shared" si="401"/>
        <v>5</v>
      </c>
      <c r="H961" s="95">
        <v>42719</v>
      </c>
      <c r="I961" s="97">
        <f t="shared" si="398"/>
        <v>32.895501466214398</v>
      </c>
      <c r="J961" s="30">
        <f t="shared" si="399"/>
        <v>58396.163288099997</v>
      </c>
      <c r="K961" s="30"/>
      <c r="L961" s="30"/>
      <c r="M961" s="30"/>
      <c r="N961" s="30"/>
      <c r="O961" s="24"/>
    </row>
    <row r="962" spans="7:15" x14ac:dyDescent="0.25">
      <c r="G962" s="41">
        <f t="shared" si="401"/>
        <v>6</v>
      </c>
      <c r="H962" s="95">
        <v>42720</v>
      </c>
      <c r="I962" s="97">
        <f t="shared" si="398"/>
        <v>34.694474202648003</v>
      </c>
      <c r="J962" s="30">
        <f t="shared" si="399"/>
        <v>58389.041920700001</v>
      </c>
      <c r="K962" s="30"/>
      <c r="L962" s="30"/>
      <c r="M962" s="97">
        <f t="shared" ref="M962:N962" si="418">AVERAGE(I958:I962)</f>
        <v>33.134705533366557</v>
      </c>
      <c r="N962" s="30">
        <f t="shared" si="418"/>
        <v>58691.300388299998</v>
      </c>
      <c r="O962" s="24"/>
    </row>
    <row r="963" spans="7:15" x14ac:dyDescent="0.25">
      <c r="G963" s="41">
        <f t="shared" si="401"/>
        <v>7</v>
      </c>
      <c r="H963" s="95">
        <v>42721</v>
      </c>
      <c r="I963" s="97" t="str">
        <f t="shared" si="398"/>
        <v/>
      </c>
      <c r="J963" s="30" t="str">
        <f t="shared" si="399"/>
        <v/>
      </c>
      <c r="K963" s="30"/>
      <c r="L963" s="30"/>
      <c r="M963" s="30"/>
      <c r="N963" s="30"/>
      <c r="O963" s="24"/>
    </row>
    <row r="964" spans="7:15" x14ac:dyDescent="0.25">
      <c r="G964" s="41">
        <f t="shared" si="401"/>
        <v>1</v>
      </c>
      <c r="H964" s="95">
        <v>42722</v>
      </c>
      <c r="I964" s="97" t="str">
        <f t="shared" si="398"/>
        <v/>
      </c>
      <c r="J964" s="30" t="str">
        <f t="shared" si="399"/>
        <v/>
      </c>
      <c r="K964" s="30"/>
      <c r="L964" s="30"/>
      <c r="M964" s="30"/>
      <c r="N964" s="30"/>
      <c r="O964" s="24"/>
    </row>
    <row r="965" spans="7:15" x14ac:dyDescent="0.25">
      <c r="G965" s="41">
        <f t="shared" si="401"/>
        <v>2</v>
      </c>
      <c r="H965" s="95">
        <v>42723</v>
      </c>
      <c r="I965" s="97">
        <f t="shared" si="398"/>
        <v>34.892163514343999</v>
      </c>
      <c r="J965" s="30">
        <f t="shared" si="399"/>
        <v>57110.994821100001</v>
      </c>
      <c r="K965" s="97">
        <f t="shared" ref="K965:L965" si="419">AVERAGE(I959:I962,I965)</f>
        <v>33.579506484682561</v>
      </c>
      <c r="L965" s="30">
        <f t="shared" si="419"/>
        <v>58277.77735252001</v>
      </c>
      <c r="M965" s="30"/>
      <c r="N965" s="30"/>
      <c r="O965" s="24"/>
    </row>
    <row r="966" spans="7:15" x14ac:dyDescent="0.25">
      <c r="G966" s="41">
        <f t="shared" si="401"/>
        <v>3</v>
      </c>
      <c r="H966" s="95">
        <v>42724</v>
      </c>
      <c r="I966" s="97">
        <f t="shared" ref="I966:I1029" si="420">IFERROR(VLOOKUP(H966,$C$6:$E$923,2,FALSE),"")</f>
        <v>34.091521801975198</v>
      </c>
      <c r="J966" s="30">
        <f t="shared" ref="J966:J1029" si="421">IFERROR(VLOOKUP(H966,$C$6:$E$923,3,FALSE),"")</f>
        <v>57582.893870200001</v>
      </c>
      <c r="K966" s="30"/>
      <c r="L966" s="30"/>
      <c r="M966" s="30"/>
      <c r="N966" s="30"/>
      <c r="O966" s="24"/>
    </row>
    <row r="967" spans="7:15" x14ac:dyDescent="0.25">
      <c r="G967" s="41">
        <f t="shared" ref="G967:G1030" si="422">WEEKDAY(H967)</f>
        <v>4</v>
      </c>
      <c r="H967" s="95">
        <v>42725</v>
      </c>
      <c r="I967" s="97">
        <f t="shared" si="420"/>
        <v>34.071752870805597</v>
      </c>
      <c r="J967" s="30">
        <f t="shared" si="421"/>
        <v>57646.520042199998</v>
      </c>
      <c r="K967" s="30"/>
      <c r="L967" s="30"/>
      <c r="M967" s="30"/>
      <c r="N967" s="30"/>
      <c r="O967" s="24"/>
    </row>
    <row r="968" spans="7:15" x14ac:dyDescent="0.25">
      <c r="G968" s="41">
        <f t="shared" si="422"/>
        <v>5</v>
      </c>
      <c r="H968" s="95">
        <v>42726</v>
      </c>
      <c r="I968" s="97">
        <f t="shared" si="420"/>
        <v>34.071752870805597</v>
      </c>
      <c r="J968" s="30">
        <f t="shared" si="421"/>
        <v>57255.220957199999</v>
      </c>
      <c r="K968" s="30"/>
      <c r="L968" s="30"/>
      <c r="M968" s="30"/>
      <c r="N968" s="30"/>
      <c r="O968" s="24"/>
    </row>
    <row r="969" spans="7:15" x14ac:dyDescent="0.25">
      <c r="G969" s="41">
        <f t="shared" si="422"/>
        <v>6</v>
      </c>
      <c r="H969" s="95">
        <v>42727</v>
      </c>
      <c r="I969" s="97">
        <f t="shared" si="420"/>
        <v>34.249673251331998</v>
      </c>
      <c r="J969" s="30">
        <f t="shared" si="421"/>
        <v>57937.107306099999</v>
      </c>
      <c r="K969" s="30"/>
      <c r="L969" s="30"/>
      <c r="M969" s="97">
        <f t="shared" ref="M969:N969" si="423">AVERAGE(I965:I969)</f>
        <v>34.275372861852475</v>
      </c>
      <c r="N969" s="30">
        <f t="shared" si="423"/>
        <v>57506.547399360003</v>
      </c>
      <c r="O969" s="24"/>
    </row>
    <row r="970" spans="7:15" x14ac:dyDescent="0.25">
      <c r="G970" s="41">
        <f t="shared" si="422"/>
        <v>7</v>
      </c>
      <c r="H970" s="95">
        <v>42728</v>
      </c>
      <c r="I970" s="97" t="str">
        <f t="shared" si="420"/>
        <v/>
      </c>
      <c r="J970" s="30" t="str">
        <f t="shared" si="421"/>
        <v/>
      </c>
      <c r="K970" s="30"/>
      <c r="L970" s="30"/>
      <c r="M970" s="30"/>
      <c r="N970" s="30"/>
      <c r="O970" s="24"/>
    </row>
    <row r="971" spans="7:15" x14ac:dyDescent="0.25">
      <c r="G971" s="41">
        <f t="shared" si="422"/>
        <v>1</v>
      </c>
      <c r="H971" s="95">
        <v>42729</v>
      </c>
      <c r="I971" s="97" t="str">
        <f t="shared" si="420"/>
        <v/>
      </c>
      <c r="J971" s="30" t="str">
        <f t="shared" si="421"/>
        <v/>
      </c>
      <c r="K971" s="30"/>
      <c r="L971" s="30"/>
      <c r="M971" s="30"/>
      <c r="N971" s="30"/>
      <c r="O971" s="24"/>
    </row>
    <row r="972" spans="7:15" x14ac:dyDescent="0.25">
      <c r="G972" s="41">
        <f t="shared" si="422"/>
        <v>2</v>
      </c>
      <c r="H972" s="95">
        <v>42730</v>
      </c>
      <c r="I972" s="97">
        <f t="shared" si="420"/>
        <v>34.447362563028001</v>
      </c>
      <c r="J972" s="30">
        <f t="shared" si="421"/>
        <v>58620.259546499998</v>
      </c>
      <c r="K972" s="97">
        <f t="shared" ref="K972:L972" si="424">AVERAGE(I966:I969,I972)</f>
        <v>34.186412671589281</v>
      </c>
      <c r="L972" s="30">
        <f t="shared" si="424"/>
        <v>57808.40034444</v>
      </c>
      <c r="M972" s="30"/>
      <c r="N972" s="30"/>
      <c r="O972" s="24"/>
    </row>
    <row r="973" spans="7:15" x14ac:dyDescent="0.25">
      <c r="G973" s="41">
        <f t="shared" si="422"/>
        <v>3</v>
      </c>
      <c r="H973" s="95">
        <v>42731</v>
      </c>
      <c r="I973" s="97">
        <f t="shared" si="420"/>
        <v>34.743896530572002</v>
      </c>
      <c r="J973" s="30">
        <f t="shared" si="421"/>
        <v>58696.692253000001</v>
      </c>
      <c r="K973" s="30"/>
      <c r="L973" s="30"/>
      <c r="M973" s="30"/>
      <c r="N973" s="30"/>
      <c r="O973" s="24"/>
    </row>
    <row r="974" spans="7:15" x14ac:dyDescent="0.25">
      <c r="G974" s="41">
        <f t="shared" si="422"/>
        <v>4</v>
      </c>
      <c r="H974" s="95">
        <v>42732</v>
      </c>
      <c r="I974" s="97">
        <f t="shared" si="420"/>
        <v>35.386386793584002</v>
      </c>
      <c r="J974" s="30">
        <f t="shared" si="421"/>
        <v>59781.631684599997</v>
      </c>
      <c r="K974" s="30"/>
      <c r="L974" s="30"/>
      <c r="M974" s="30"/>
      <c r="N974" s="30"/>
      <c r="O974" s="24"/>
    </row>
    <row r="975" spans="7:15" x14ac:dyDescent="0.25">
      <c r="G975" s="41">
        <f t="shared" si="422"/>
        <v>5</v>
      </c>
      <c r="H975" s="95">
        <v>42733</v>
      </c>
      <c r="I975" s="97">
        <f t="shared" si="420"/>
        <v>36.078299384520001</v>
      </c>
      <c r="J975" s="30">
        <f t="shared" si="421"/>
        <v>60227.288437000003</v>
      </c>
      <c r="K975" s="30"/>
      <c r="L975" s="30"/>
      <c r="M975" s="30"/>
      <c r="N975" s="30"/>
      <c r="O975" s="24"/>
    </row>
    <row r="976" spans="7:15" x14ac:dyDescent="0.25">
      <c r="G976" s="41">
        <f t="shared" si="422"/>
        <v>6</v>
      </c>
      <c r="H976" s="95">
        <v>42734</v>
      </c>
      <c r="I976" s="97" t="str">
        <f t="shared" si="420"/>
        <v/>
      </c>
      <c r="J976" s="30" t="str">
        <f t="shared" si="421"/>
        <v/>
      </c>
      <c r="K976" s="30"/>
      <c r="L976" s="30"/>
      <c r="M976" s="97">
        <f t="shared" ref="M976:N976" si="425">AVERAGE(I972:I976)</f>
        <v>35.163986317925996</v>
      </c>
      <c r="N976" s="30">
        <f t="shared" si="425"/>
        <v>59331.467980275003</v>
      </c>
      <c r="O976" s="24"/>
    </row>
    <row r="977" spans="7:15" x14ac:dyDescent="0.25">
      <c r="G977" s="41">
        <f t="shared" si="422"/>
        <v>7</v>
      </c>
      <c r="H977" s="95">
        <v>42735</v>
      </c>
      <c r="I977" s="97" t="str">
        <f t="shared" si="420"/>
        <v/>
      </c>
      <c r="J977" s="30" t="str">
        <f t="shared" si="421"/>
        <v/>
      </c>
      <c r="K977" s="30"/>
      <c r="L977" s="30"/>
      <c r="M977" s="30"/>
      <c r="N977" s="30"/>
      <c r="O977" s="24"/>
    </row>
    <row r="978" spans="7:15" x14ac:dyDescent="0.25">
      <c r="G978" s="41">
        <f t="shared" si="422"/>
        <v>1</v>
      </c>
      <c r="H978" s="95">
        <v>42736</v>
      </c>
      <c r="I978" s="97" t="str">
        <f t="shared" si="420"/>
        <v/>
      </c>
      <c r="J978" s="30" t="str">
        <f t="shared" si="421"/>
        <v/>
      </c>
      <c r="K978" s="30"/>
      <c r="L978" s="30"/>
      <c r="M978" s="30"/>
      <c r="N978" s="30"/>
      <c r="O978" s="24"/>
    </row>
    <row r="979" spans="7:15" x14ac:dyDescent="0.25">
      <c r="G979" s="41">
        <f t="shared" si="422"/>
        <v>2</v>
      </c>
      <c r="H979" s="95">
        <v>42737</v>
      </c>
      <c r="I979" s="97">
        <f t="shared" si="420"/>
        <v>36.374833352064002</v>
      </c>
      <c r="J979" s="30">
        <f t="shared" si="421"/>
        <v>59588.701762199998</v>
      </c>
      <c r="K979" s="97">
        <f t="shared" ref="K979:L979" si="426">AVERAGE(I973:I976,I979)</f>
        <v>35.645854015185002</v>
      </c>
      <c r="L979" s="30">
        <f t="shared" si="426"/>
        <v>59573.578534200002</v>
      </c>
      <c r="M979" s="30"/>
      <c r="N979" s="30"/>
      <c r="O979" s="24"/>
    </row>
    <row r="980" spans="7:15" x14ac:dyDescent="0.25">
      <c r="G980" s="41">
        <f t="shared" si="422"/>
        <v>3</v>
      </c>
      <c r="H980" s="95">
        <v>42738</v>
      </c>
      <c r="I980" s="97">
        <f t="shared" si="420"/>
        <v>35.781765416976</v>
      </c>
      <c r="J980" s="30">
        <f t="shared" si="421"/>
        <v>61813.829922700002</v>
      </c>
      <c r="K980" s="30"/>
      <c r="L980" s="30"/>
      <c r="M980" s="30"/>
      <c r="N980" s="30"/>
      <c r="O980" s="24"/>
    </row>
    <row r="981" spans="7:15" x14ac:dyDescent="0.25">
      <c r="G981" s="41">
        <f t="shared" si="422"/>
        <v>4</v>
      </c>
      <c r="H981" s="95">
        <v>42739</v>
      </c>
      <c r="I981" s="97">
        <f t="shared" si="420"/>
        <v>35.761996485806399</v>
      </c>
      <c r="J981" s="30">
        <f t="shared" si="421"/>
        <v>61589.057309600001</v>
      </c>
      <c r="K981" s="30"/>
      <c r="L981" s="30"/>
      <c r="M981" s="30"/>
      <c r="N981" s="30"/>
      <c r="O981" s="24"/>
    </row>
    <row r="982" spans="7:15" x14ac:dyDescent="0.25">
      <c r="G982" s="41">
        <f t="shared" si="422"/>
        <v>5</v>
      </c>
      <c r="H982" s="95">
        <v>42740</v>
      </c>
      <c r="I982" s="97">
        <f t="shared" si="420"/>
        <v>35.732343089052002</v>
      </c>
      <c r="J982" s="30">
        <f t="shared" si="421"/>
        <v>62070.982217299999</v>
      </c>
      <c r="K982" s="30"/>
      <c r="L982" s="30"/>
      <c r="M982" s="30"/>
      <c r="N982" s="30"/>
      <c r="O982" s="24"/>
    </row>
    <row r="983" spans="7:15" x14ac:dyDescent="0.25">
      <c r="G983" s="41">
        <f t="shared" si="422"/>
        <v>6</v>
      </c>
      <c r="H983" s="95">
        <v>42741</v>
      </c>
      <c r="I983" s="97">
        <f t="shared" si="420"/>
        <v>35.584076105279998</v>
      </c>
      <c r="J983" s="30">
        <f t="shared" si="421"/>
        <v>61665.367896999996</v>
      </c>
      <c r="K983" s="30"/>
      <c r="L983" s="30"/>
      <c r="M983" s="97">
        <f t="shared" ref="M983:N983" si="427">AVERAGE(I979:I983)</f>
        <v>35.847002889835679</v>
      </c>
      <c r="N983" s="30">
        <f t="shared" si="427"/>
        <v>61345.587821759997</v>
      </c>
      <c r="O983" s="24"/>
    </row>
    <row r="984" spans="7:15" x14ac:dyDescent="0.25">
      <c r="G984" s="41">
        <f t="shared" si="422"/>
        <v>7</v>
      </c>
      <c r="H984" s="95">
        <v>42742</v>
      </c>
      <c r="I984" s="97" t="str">
        <f t="shared" si="420"/>
        <v/>
      </c>
      <c r="J984" s="30" t="str">
        <f t="shared" si="421"/>
        <v/>
      </c>
      <c r="K984" s="30"/>
      <c r="L984" s="30"/>
      <c r="M984" s="30"/>
      <c r="N984" s="30"/>
      <c r="O984" s="24"/>
    </row>
    <row r="985" spans="7:15" x14ac:dyDescent="0.25">
      <c r="G985" s="41">
        <f t="shared" si="422"/>
        <v>1</v>
      </c>
      <c r="H985" s="95">
        <v>42743</v>
      </c>
      <c r="I985" s="97" t="str">
        <f t="shared" si="420"/>
        <v/>
      </c>
      <c r="J985" s="30" t="str">
        <f t="shared" si="421"/>
        <v/>
      </c>
      <c r="K985" s="30"/>
      <c r="L985" s="30"/>
      <c r="M985" s="30"/>
      <c r="N985" s="30"/>
      <c r="O985" s="24"/>
    </row>
    <row r="986" spans="7:15" x14ac:dyDescent="0.25">
      <c r="G986" s="41">
        <f t="shared" si="422"/>
        <v>2</v>
      </c>
      <c r="H986" s="95">
        <v>42744</v>
      </c>
      <c r="I986" s="97">
        <f t="shared" si="420"/>
        <v>36.641713922853597</v>
      </c>
      <c r="J986" s="30">
        <f t="shared" si="421"/>
        <v>61700.2909525</v>
      </c>
      <c r="K986" s="97">
        <f t="shared" ref="K986:L986" si="428">AVERAGE(I980:I983,I986)</f>
        <v>35.900379003993592</v>
      </c>
      <c r="L986" s="30">
        <f t="shared" si="428"/>
        <v>61767.905659819997</v>
      </c>
      <c r="M986" s="30"/>
      <c r="N986" s="30"/>
      <c r="O986" s="24"/>
    </row>
    <row r="987" spans="7:15" x14ac:dyDescent="0.25">
      <c r="G987" s="41">
        <f t="shared" si="422"/>
        <v>3</v>
      </c>
      <c r="H987" s="95">
        <v>42745</v>
      </c>
      <c r="I987" s="97">
        <f t="shared" si="420"/>
        <v>36.523100335835998</v>
      </c>
      <c r="J987" s="30">
        <f t="shared" si="421"/>
        <v>62131.800792900001</v>
      </c>
      <c r="K987" s="30"/>
      <c r="L987" s="30"/>
      <c r="M987" s="30"/>
      <c r="N987" s="30"/>
      <c r="O987" s="24"/>
    </row>
    <row r="988" spans="7:15" x14ac:dyDescent="0.25">
      <c r="G988" s="41">
        <f t="shared" si="422"/>
        <v>4</v>
      </c>
      <c r="H988" s="95">
        <v>42746</v>
      </c>
      <c r="I988" s="97">
        <f t="shared" si="420"/>
        <v>37.205128461187201</v>
      </c>
      <c r="J988" s="30">
        <f t="shared" si="421"/>
        <v>62446.261767999997</v>
      </c>
      <c r="K988" s="30"/>
      <c r="L988" s="30"/>
      <c r="M988" s="30"/>
      <c r="N988" s="30"/>
      <c r="O988" s="24"/>
    </row>
    <row r="989" spans="7:15" x14ac:dyDescent="0.25">
      <c r="G989" s="41">
        <f t="shared" si="422"/>
        <v>5</v>
      </c>
      <c r="H989" s="95">
        <v>42747</v>
      </c>
      <c r="I989" s="97">
        <f t="shared" si="420"/>
        <v>39.340173027504001</v>
      </c>
      <c r="J989" s="30">
        <f t="shared" si="421"/>
        <v>63953.930356500001</v>
      </c>
      <c r="K989" s="30"/>
      <c r="L989" s="30"/>
      <c r="M989" s="30"/>
      <c r="N989" s="30"/>
      <c r="O989" s="24"/>
    </row>
    <row r="990" spans="7:15" x14ac:dyDescent="0.25">
      <c r="G990" s="41">
        <f t="shared" si="422"/>
        <v>6</v>
      </c>
      <c r="H990" s="95">
        <v>42748</v>
      </c>
      <c r="I990" s="97">
        <f t="shared" si="420"/>
        <v>39.241328371656003</v>
      </c>
      <c r="J990" s="30">
        <f t="shared" si="421"/>
        <v>63651.515656299998</v>
      </c>
      <c r="K990" s="30"/>
      <c r="L990" s="30"/>
      <c r="M990" s="97">
        <f t="shared" ref="M990:N990" si="429">AVERAGE(I986:I990)</f>
        <v>37.790288823807359</v>
      </c>
      <c r="N990" s="30">
        <f t="shared" si="429"/>
        <v>62776.759905239996</v>
      </c>
      <c r="O990" s="24"/>
    </row>
    <row r="991" spans="7:15" x14ac:dyDescent="0.25">
      <c r="G991" s="41">
        <f t="shared" si="422"/>
        <v>7</v>
      </c>
      <c r="H991" s="95">
        <v>42749</v>
      </c>
      <c r="I991" s="97" t="str">
        <f t="shared" si="420"/>
        <v/>
      </c>
      <c r="J991" s="30" t="str">
        <f t="shared" si="421"/>
        <v/>
      </c>
      <c r="K991" s="30"/>
      <c r="L991" s="30"/>
      <c r="M991" s="30"/>
      <c r="N991" s="30"/>
      <c r="O991" s="24"/>
    </row>
    <row r="992" spans="7:15" x14ac:dyDescent="0.25">
      <c r="G992" s="41">
        <f t="shared" si="422"/>
        <v>1</v>
      </c>
      <c r="H992" s="95">
        <v>42750</v>
      </c>
      <c r="I992" s="97" t="str">
        <f t="shared" si="420"/>
        <v/>
      </c>
      <c r="J992" s="30" t="str">
        <f t="shared" si="421"/>
        <v/>
      </c>
      <c r="K992" s="30"/>
      <c r="L992" s="30"/>
      <c r="M992" s="30"/>
      <c r="N992" s="30"/>
      <c r="O992" s="24"/>
    </row>
    <row r="993" spans="7:15" x14ac:dyDescent="0.25">
      <c r="G993" s="41">
        <f t="shared" si="422"/>
        <v>2</v>
      </c>
      <c r="H993" s="95">
        <v>42751</v>
      </c>
      <c r="I993" s="97">
        <f t="shared" si="420"/>
        <v>39.04363905996</v>
      </c>
      <c r="J993" s="30">
        <f t="shared" si="421"/>
        <v>63831.276979900002</v>
      </c>
      <c r="K993" s="97">
        <f t="shared" ref="K993:L993" si="430">AVERAGE(I987:I990,I993)</f>
        <v>38.270673851228636</v>
      </c>
      <c r="L993" s="30">
        <f t="shared" si="430"/>
        <v>63202.957110720003</v>
      </c>
      <c r="M993" s="30"/>
      <c r="N993" s="30"/>
      <c r="O993" s="24"/>
    </row>
    <row r="994" spans="7:15" x14ac:dyDescent="0.25">
      <c r="G994" s="41">
        <f t="shared" si="422"/>
        <v>3</v>
      </c>
      <c r="H994" s="95">
        <v>42752</v>
      </c>
      <c r="I994" s="97">
        <f t="shared" si="420"/>
        <v>39.686129322972</v>
      </c>
      <c r="J994" s="30">
        <f t="shared" si="421"/>
        <v>64354.335956800001</v>
      </c>
      <c r="K994" s="30"/>
      <c r="L994" s="30"/>
      <c r="M994" s="30"/>
      <c r="N994" s="30"/>
      <c r="O994" s="24"/>
    </row>
    <row r="995" spans="7:15" x14ac:dyDescent="0.25">
      <c r="G995" s="41">
        <f t="shared" si="422"/>
        <v>4</v>
      </c>
      <c r="H995" s="95">
        <v>42753</v>
      </c>
      <c r="I995" s="97">
        <f t="shared" si="420"/>
        <v>39.300635165164799</v>
      </c>
      <c r="J995" s="30">
        <f t="shared" si="421"/>
        <v>64149.575970400001</v>
      </c>
      <c r="K995" s="30"/>
      <c r="L995" s="30"/>
      <c r="M995" s="30"/>
      <c r="N995" s="30"/>
      <c r="O995" s="24"/>
    </row>
    <row r="996" spans="7:15" x14ac:dyDescent="0.25">
      <c r="G996" s="41">
        <f t="shared" si="422"/>
        <v>5</v>
      </c>
      <c r="H996" s="95">
        <v>42754</v>
      </c>
      <c r="I996" s="97">
        <f t="shared" si="420"/>
        <v>38.994216732036001</v>
      </c>
      <c r="J996" s="30">
        <f t="shared" si="421"/>
        <v>63950.864341400003</v>
      </c>
      <c r="K996" s="30"/>
      <c r="L996" s="30"/>
      <c r="M996" s="30"/>
      <c r="N996" s="30"/>
      <c r="O996" s="24"/>
    </row>
    <row r="997" spans="7:15" x14ac:dyDescent="0.25">
      <c r="G997" s="41">
        <f t="shared" si="422"/>
        <v>6</v>
      </c>
      <c r="H997" s="95">
        <v>42755</v>
      </c>
      <c r="I997" s="97">
        <f t="shared" si="420"/>
        <v>39.231443906071199</v>
      </c>
      <c r="J997" s="30">
        <f t="shared" si="421"/>
        <v>64521.184011700003</v>
      </c>
      <c r="K997" s="30"/>
      <c r="L997" s="30"/>
      <c r="M997" s="97">
        <f t="shared" ref="M997:N997" si="431">AVERAGE(I993:I997)</f>
        <v>39.2512128372408</v>
      </c>
      <c r="N997" s="30">
        <f t="shared" si="431"/>
        <v>64161.447452040004</v>
      </c>
      <c r="O997" s="24"/>
    </row>
    <row r="998" spans="7:15" x14ac:dyDescent="0.25">
      <c r="G998" s="41">
        <f t="shared" si="422"/>
        <v>7</v>
      </c>
      <c r="H998" s="95">
        <v>42756</v>
      </c>
      <c r="I998" s="97" t="str">
        <f t="shared" si="420"/>
        <v/>
      </c>
      <c r="J998" s="30" t="str">
        <f t="shared" si="421"/>
        <v/>
      </c>
      <c r="K998" s="30"/>
      <c r="L998" s="30"/>
      <c r="M998" s="30"/>
      <c r="N998" s="30"/>
      <c r="O998" s="24"/>
    </row>
    <row r="999" spans="7:15" x14ac:dyDescent="0.25">
      <c r="G999" s="41">
        <f t="shared" si="422"/>
        <v>1</v>
      </c>
      <c r="H999" s="95">
        <v>42757</v>
      </c>
      <c r="I999" s="97" t="str">
        <f t="shared" si="420"/>
        <v/>
      </c>
      <c r="J999" s="30" t="str">
        <f t="shared" si="421"/>
        <v/>
      </c>
      <c r="K999" s="30"/>
      <c r="L999" s="30"/>
      <c r="M999" s="30"/>
      <c r="N999" s="30"/>
      <c r="O999" s="24"/>
    </row>
    <row r="1000" spans="7:15" x14ac:dyDescent="0.25">
      <c r="G1000" s="41">
        <f t="shared" si="422"/>
        <v>2</v>
      </c>
      <c r="H1000" s="95">
        <v>42758</v>
      </c>
      <c r="I1000" s="97">
        <f t="shared" si="420"/>
        <v>39.745436116480803</v>
      </c>
      <c r="J1000" s="30">
        <f t="shared" si="421"/>
        <v>65748.626148900003</v>
      </c>
      <c r="K1000" s="97">
        <f t="shared" ref="K1000:L1000" si="432">AVERAGE(I994:I997,I1000)</f>
        <v>39.391572248544961</v>
      </c>
      <c r="L1000" s="30">
        <f t="shared" si="432"/>
        <v>64544.917285840005</v>
      </c>
      <c r="M1000" s="30"/>
      <c r="N1000" s="30"/>
      <c r="O1000" s="24"/>
    </row>
    <row r="1001" spans="7:15" x14ac:dyDescent="0.25">
      <c r="G1001" s="41">
        <f t="shared" si="422"/>
        <v>3</v>
      </c>
      <c r="H1001" s="95">
        <v>42759</v>
      </c>
      <c r="I1001" s="97">
        <f t="shared" si="420"/>
        <v>40.723998209375999</v>
      </c>
      <c r="J1001" s="30">
        <f t="shared" si="421"/>
        <v>65840.090087400007</v>
      </c>
      <c r="K1001" s="30"/>
      <c r="L1001" s="30"/>
      <c r="M1001" s="30"/>
      <c r="N1001" s="30"/>
      <c r="O1001" s="24"/>
    </row>
    <row r="1002" spans="7:15" x14ac:dyDescent="0.25">
      <c r="G1002" s="41">
        <f t="shared" si="422"/>
        <v>4</v>
      </c>
      <c r="H1002" s="95">
        <v>42760</v>
      </c>
      <c r="I1002" s="97" t="str">
        <f t="shared" si="420"/>
        <v/>
      </c>
      <c r="J1002" s="30" t="str">
        <f t="shared" si="421"/>
        <v/>
      </c>
      <c r="K1002" s="30"/>
      <c r="L1002" s="30"/>
      <c r="M1002" s="30"/>
      <c r="N1002" s="30"/>
      <c r="O1002" s="24"/>
    </row>
    <row r="1003" spans="7:15" x14ac:dyDescent="0.25">
      <c r="G1003" s="41">
        <f t="shared" si="422"/>
        <v>5</v>
      </c>
      <c r="H1003" s="95">
        <v>42761</v>
      </c>
      <c r="I1003" s="97">
        <f t="shared" si="420"/>
        <v>40.971109848996001</v>
      </c>
      <c r="J1003" s="30">
        <f t="shared" si="421"/>
        <v>66190.6239719</v>
      </c>
      <c r="K1003" s="30"/>
      <c r="L1003" s="30"/>
      <c r="M1003" s="30"/>
      <c r="N1003" s="30"/>
      <c r="O1003" s="24"/>
    </row>
    <row r="1004" spans="7:15" x14ac:dyDescent="0.25">
      <c r="G1004" s="41">
        <f t="shared" si="422"/>
        <v>6</v>
      </c>
      <c r="H1004" s="95">
        <v>42762</v>
      </c>
      <c r="I1004" s="97">
        <f t="shared" si="420"/>
        <v>41.494986524990402</v>
      </c>
      <c r="J1004" s="30">
        <f t="shared" si="421"/>
        <v>66033.987148300002</v>
      </c>
      <c r="K1004" s="30"/>
      <c r="L1004" s="30"/>
      <c r="M1004" s="97">
        <f t="shared" ref="M1004:N1004" si="433">AVERAGE(I1000:I1004)</f>
        <v>40.733882674960803</v>
      </c>
      <c r="N1004" s="30">
        <f t="shared" si="433"/>
        <v>65953.331839125007</v>
      </c>
      <c r="O1004" s="24"/>
    </row>
    <row r="1005" spans="7:15" x14ac:dyDescent="0.25">
      <c r="G1005" s="41">
        <f t="shared" si="422"/>
        <v>7</v>
      </c>
      <c r="H1005" s="95">
        <v>42763</v>
      </c>
      <c r="I1005" s="97" t="str">
        <f t="shared" si="420"/>
        <v/>
      </c>
      <c r="J1005" s="30" t="str">
        <f t="shared" si="421"/>
        <v/>
      </c>
      <c r="K1005" s="30"/>
      <c r="L1005" s="30"/>
      <c r="M1005" s="30"/>
      <c r="N1005" s="30"/>
      <c r="O1005" s="24"/>
    </row>
    <row r="1006" spans="7:15" x14ac:dyDescent="0.25">
      <c r="G1006" s="41">
        <f t="shared" si="422"/>
        <v>1</v>
      </c>
      <c r="H1006" s="95">
        <v>42764</v>
      </c>
      <c r="I1006" s="97" t="str">
        <f t="shared" si="420"/>
        <v/>
      </c>
      <c r="J1006" s="30" t="str">
        <f t="shared" si="421"/>
        <v/>
      </c>
      <c r="K1006" s="30"/>
      <c r="L1006" s="30"/>
      <c r="M1006" s="30"/>
      <c r="N1006" s="30"/>
      <c r="O1006" s="24"/>
    </row>
    <row r="1007" spans="7:15" x14ac:dyDescent="0.25">
      <c r="G1007" s="41">
        <f t="shared" si="422"/>
        <v>2</v>
      </c>
      <c r="H1007" s="95">
        <v>42765</v>
      </c>
      <c r="I1007" s="97">
        <f t="shared" si="420"/>
        <v>40.476886569755997</v>
      </c>
      <c r="J1007" s="30">
        <f t="shared" si="421"/>
        <v>64301.7309111</v>
      </c>
      <c r="K1007" s="97">
        <f t="shared" ref="K1007:L1007" si="434">AVERAGE(I1001:I1004,I1007)</f>
        <v>40.9167452882796</v>
      </c>
      <c r="L1007" s="30">
        <f t="shared" si="434"/>
        <v>65591.608029675001</v>
      </c>
      <c r="M1007" s="30"/>
      <c r="N1007" s="30"/>
      <c r="O1007" s="24"/>
    </row>
    <row r="1008" spans="7:15" x14ac:dyDescent="0.25">
      <c r="G1008" s="41">
        <f t="shared" si="422"/>
        <v>3</v>
      </c>
      <c r="H1008" s="95">
        <v>42766</v>
      </c>
      <c r="I1008" s="97">
        <f t="shared" si="420"/>
        <v>42.661353463996797</v>
      </c>
      <c r="J1008" s="30">
        <f t="shared" si="421"/>
        <v>64670.781329099998</v>
      </c>
      <c r="K1008" s="30"/>
      <c r="L1008" s="30"/>
      <c r="M1008" s="30"/>
      <c r="N1008" s="30"/>
      <c r="O1008" s="24"/>
    </row>
    <row r="1009" spans="7:15" x14ac:dyDescent="0.25">
      <c r="G1009" s="41">
        <f t="shared" si="422"/>
        <v>4</v>
      </c>
      <c r="H1009" s="95">
        <v>42767</v>
      </c>
      <c r="I1009" s="97">
        <f t="shared" si="420"/>
        <v>44.153907767301597</v>
      </c>
      <c r="J1009" s="30">
        <f t="shared" si="421"/>
        <v>64836.125890000003</v>
      </c>
      <c r="K1009" s="30"/>
      <c r="L1009" s="30"/>
      <c r="M1009" s="30"/>
      <c r="N1009" s="30"/>
      <c r="O1009" s="24"/>
    </row>
    <row r="1010" spans="7:15" x14ac:dyDescent="0.25">
      <c r="G1010" s="41">
        <f t="shared" si="422"/>
        <v>5</v>
      </c>
      <c r="H1010" s="95">
        <v>42768</v>
      </c>
      <c r="I1010" s="97">
        <f t="shared" si="420"/>
        <v>44.460326200430401</v>
      </c>
      <c r="J1010" s="30">
        <f t="shared" si="421"/>
        <v>64578.216265199997</v>
      </c>
      <c r="K1010" s="30"/>
      <c r="L1010" s="30"/>
      <c r="M1010" s="30"/>
      <c r="N1010" s="30"/>
      <c r="O1010" s="24"/>
    </row>
    <row r="1011" spans="7:15" x14ac:dyDescent="0.25">
      <c r="G1011" s="41">
        <f t="shared" si="422"/>
        <v>6</v>
      </c>
      <c r="H1011" s="95">
        <v>42769</v>
      </c>
      <c r="I1011" s="97">
        <f t="shared" si="420"/>
        <v>44.816166961483198</v>
      </c>
      <c r="J1011" s="30">
        <f t="shared" si="421"/>
        <v>64953.932355700003</v>
      </c>
      <c r="K1011" s="30"/>
      <c r="L1011" s="30"/>
      <c r="M1011" s="97">
        <f t="shared" ref="M1011:N1011" si="435">AVERAGE(I1007:I1011)</f>
        <v>43.313728192593601</v>
      </c>
      <c r="N1011" s="30">
        <f t="shared" si="435"/>
        <v>64668.157350219997</v>
      </c>
      <c r="O1011" s="24"/>
    </row>
    <row r="1012" spans="7:15" x14ac:dyDescent="0.25">
      <c r="G1012" s="41">
        <f t="shared" si="422"/>
        <v>7</v>
      </c>
      <c r="H1012" s="95">
        <v>42770</v>
      </c>
      <c r="I1012" s="97" t="str">
        <f t="shared" si="420"/>
        <v/>
      </c>
      <c r="J1012" s="30" t="str">
        <f t="shared" si="421"/>
        <v/>
      </c>
      <c r="K1012" s="30"/>
      <c r="L1012" s="30"/>
      <c r="M1012" s="30"/>
      <c r="N1012" s="30"/>
      <c r="O1012" s="24"/>
    </row>
    <row r="1013" spans="7:15" x14ac:dyDescent="0.25">
      <c r="G1013" s="41">
        <f t="shared" si="422"/>
        <v>1</v>
      </c>
      <c r="H1013" s="95">
        <v>42771</v>
      </c>
      <c r="I1013" s="97" t="str">
        <f t="shared" si="420"/>
        <v/>
      </c>
      <c r="J1013" s="30" t="str">
        <f t="shared" si="421"/>
        <v/>
      </c>
      <c r="K1013" s="30"/>
      <c r="L1013" s="30"/>
      <c r="M1013" s="30"/>
      <c r="N1013" s="30"/>
      <c r="O1013" s="24"/>
    </row>
    <row r="1014" spans="7:15" x14ac:dyDescent="0.25">
      <c r="G1014" s="41">
        <f t="shared" si="422"/>
        <v>2</v>
      </c>
      <c r="H1014" s="95">
        <v>42772</v>
      </c>
      <c r="I1014" s="97">
        <f t="shared" si="420"/>
        <v>44.885358220576798</v>
      </c>
      <c r="J1014" s="30">
        <f t="shared" si="421"/>
        <v>63992.934505700003</v>
      </c>
      <c r="K1014" s="97">
        <f t="shared" ref="K1014:L1014" si="436">AVERAGE(I1008:I1011,I1014)</f>
        <v>44.19542252275776</v>
      </c>
      <c r="L1014" s="30">
        <f t="shared" si="436"/>
        <v>64606.398069139999</v>
      </c>
      <c r="M1014" s="30"/>
      <c r="N1014" s="30"/>
      <c r="O1014" s="24"/>
    </row>
    <row r="1015" spans="7:15" x14ac:dyDescent="0.25">
      <c r="G1015" s="41">
        <f t="shared" si="422"/>
        <v>3</v>
      </c>
      <c r="H1015" s="95">
        <v>42773</v>
      </c>
      <c r="I1015" s="97">
        <f t="shared" si="420"/>
        <v>44.401019406921598</v>
      </c>
      <c r="J1015" s="30">
        <f t="shared" si="421"/>
        <v>64198.8991713</v>
      </c>
      <c r="K1015" s="30"/>
      <c r="L1015" s="30"/>
      <c r="M1015" s="30"/>
      <c r="N1015" s="30"/>
      <c r="O1015" s="24"/>
    </row>
    <row r="1016" spans="7:15" x14ac:dyDescent="0.25">
      <c r="G1016" s="41">
        <f t="shared" si="422"/>
        <v>4</v>
      </c>
      <c r="H1016" s="95">
        <v>42774</v>
      </c>
      <c r="I1016" s="97">
        <f t="shared" si="420"/>
        <v>44.559170856278399</v>
      </c>
      <c r="J1016" s="30">
        <f t="shared" si="421"/>
        <v>64835.401353699999</v>
      </c>
      <c r="K1016" s="30"/>
      <c r="L1016" s="30"/>
      <c r="M1016" s="30"/>
      <c r="N1016" s="30"/>
      <c r="O1016" s="24"/>
    </row>
    <row r="1017" spans="7:15" x14ac:dyDescent="0.25">
      <c r="G1017" s="41">
        <f t="shared" si="422"/>
        <v>5</v>
      </c>
      <c r="H1017" s="95">
        <v>42775</v>
      </c>
      <c r="I1017" s="97">
        <f t="shared" si="420"/>
        <v>46.012187297243997</v>
      </c>
      <c r="J1017" s="30">
        <f t="shared" si="421"/>
        <v>64964.887277100002</v>
      </c>
      <c r="K1017" s="30"/>
      <c r="L1017" s="30"/>
      <c r="M1017" s="30"/>
      <c r="N1017" s="30"/>
      <c r="O1017" s="24"/>
    </row>
    <row r="1018" spans="7:15" x14ac:dyDescent="0.25">
      <c r="G1018" s="41">
        <f t="shared" si="422"/>
        <v>6</v>
      </c>
      <c r="H1018" s="95">
        <v>42776</v>
      </c>
      <c r="I1018" s="97">
        <f t="shared" si="420"/>
        <v>48.404227968765603</v>
      </c>
      <c r="J1018" s="30">
        <f t="shared" si="421"/>
        <v>66124.526016699994</v>
      </c>
      <c r="K1018" s="30"/>
      <c r="L1018" s="30"/>
      <c r="M1018" s="97">
        <f t="shared" ref="M1018:N1018" si="437">AVERAGE(I1014:I1018)</f>
        <v>45.652392749957279</v>
      </c>
      <c r="N1018" s="30">
        <f t="shared" si="437"/>
        <v>64823.329664899989</v>
      </c>
      <c r="O1018" s="24"/>
    </row>
    <row r="1019" spans="7:15" x14ac:dyDescent="0.25">
      <c r="G1019" s="41">
        <f t="shared" si="422"/>
        <v>7</v>
      </c>
      <c r="H1019" s="95">
        <v>42777</v>
      </c>
      <c r="I1019" s="97" t="str">
        <f t="shared" si="420"/>
        <v/>
      </c>
      <c r="J1019" s="30" t="str">
        <f t="shared" si="421"/>
        <v/>
      </c>
      <c r="K1019" s="30"/>
      <c r="L1019" s="30"/>
      <c r="M1019" s="30"/>
      <c r="N1019" s="30"/>
      <c r="O1019" s="24"/>
    </row>
    <row r="1020" spans="7:15" x14ac:dyDescent="0.25">
      <c r="G1020" s="41">
        <f t="shared" si="422"/>
        <v>1</v>
      </c>
      <c r="H1020" s="95">
        <v>42778</v>
      </c>
      <c r="I1020" s="97" t="str">
        <f t="shared" si="420"/>
        <v/>
      </c>
      <c r="J1020" s="30" t="str">
        <f t="shared" si="421"/>
        <v/>
      </c>
      <c r="K1020" s="30"/>
      <c r="L1020" s="30"/>
      <c r="M1020" s="30"/>
      <c r="N1020" s="30"/>
      <c r="O1020" s="24"/>
    </row>
    <row r="1021" spans="7:15" x14ac:dyDescent="0.25">
      <c r="G1021" s="41">
        <f t="shared" si="422"/>
        <v>2</v>
      </c>
      <c r="H1021" s="95">
        <v>42779</v>
      </c>
      <c r="I1021" s="97">
        <f t="shared" si="420"/>
        <v>49.026949300608003</v>
      </c>
      <c r="J1021" s="30">
        <f t="shared" si="421"/>
        <v>66967.640435900001</v>
      </c>
      <c r="K1021" s="97">
        <f t="shared" ref="K1021:L1021" si="438">AVERAGE(I1015:I1018,I1021)</f>
        <v>46.480710965963524</v>
      </c>
      <c r="L1021" s="30">
        <f t="shared" si="438"/>
        <v>65418.270850940004</v>
      </c>
      <c r="M1021" s="30"/>
      <c r="N1021" s="30"/>
      <c r="O1021" s="24"/>
    </row>
    <row r="1022" spans="7:15" x14ac:dyDescent="0.25">
      <c r="G1022" s="41">
        <f t="shared" si="422"/>
        <v>3</v>
      </c>
      <c r="H1022" s="95">
        <v>42780</v>
      </c>
      <c r="I1022" s="97">
        <f t="shared" si="420"/>
        <v>48.226307588239202</v>
      </c>
      <c r="J1022" s="30">
        <f t="shared" si="421"/>
        <v>66712.880695</v>
      </c>
      <c r="K1022" s="30"/>
      <c r="L1022" s="30"/>
      <c r="M1022" s="30"/>
      <c r="N1022" s="30"/>
      <c r="O1022" s="24"/>
    </row>
    <row r="1023" spans="7:15" x14ac:dyDescent="0.25">
      <c r="G1023" s="41">
        <f t="shared" si="422"/>
        <v>4</v>
      </c>
      <c r="H1023" s="95">
        <v>42781</v>
      </c>
      <c r="I1023" s="97">
        <f t="shared" si="420"/>
        <v>48.592032814876802</v>
      </c>
      <c r="J1023" s="30">
        <f t="shared" si="421"/>
        <v>67975.581998599999</v>
      </c>
      <c r="K1023" s="30"/>
      <c r="L1023" s="30"/>
      <c r="M1023" s="30"/>
      <c r="N1023" s="30"/>
      <c r="O1023" s="24"/>
    </row>
    <row r="1024" spans="7:15" x14ac:dyDescent="0.25">
      <c r="G1024" s="41">
        <f t="shared" si="422"/>
        <v>5</v>
      </c>
      <c r="H1024" s="95">
        <v>42782</v>
      </c>
      <c r="I1024" s="97">
        <f t="shared" si="420"/>
        <v>49.086256094116798</v>
      </c>
      <c r="J1024" s="30">
        <f t="shared" si="421"/>
        <v>67814.242295400007</v>
      </c>
      <c r="K1024" s="30"/>
      <c r="L1024" s="30"/>
      <c r="M1024" s="30"/>
      <c r="N1024" s="30"/>
      <c r="O1024" s="24"/>
    </row>
    <row r="1025" spans="7:15" x14ac:dyDescent="0.25">
      <c r="G1025" s="41">
        <f t="shared" si="422"/>
        <v>6</v>
      </c>
      <c r="H1025" s="95">
        <v>42783</v>
      </c>
      <c r="I1025" s="97">
        <f t="shared" si="420"/>
        <v>49.224638612303998</v>
      </c>
      <c r="J1025" s="30">
        <f t="shared" si="421"/>
        <v>67748.419412300005</v>
      </c>
      <c r="K1025" s="30"/>
      <c r="L1025" s="30"/>
      <c r="M1025" s="97">
        <f t="shared" ref="M1025:N1025" si="439">AVERAGE(I1021:I1025)</f>
        <v>48.831236882028961</v>
      </c>
      <c r="N1025" s="30">
        <f t="shared" si="439"/>
        <v>67443.752967439999</v>
      </c>
      <c r="O1025" s="24"/>
    </row>
    <row r="1026" spans="7:15" x14ac:dyDescent="0.25">
      <c r="G1026" s="41">
        <f t="shared" si="422"/>
        <v>7</v>
      </c>
      <c r="H1026" s="95">
        <v>42784</v>
      </c>
      <c r="I1026" s="97" t="str">
        <f t="shared" si="420"/>
        <v/>
      </c>
      <c r="J1026" s="30" t="str">
        <f t="shared" si="421"/>
        <v/>
      </c>
      <c r="K1026" s="30"/>
      <c r="L1026" s="30"/>
      <c r="M1026" s="30"/>
      <c r="N1026" s="30"/>
      <c r="O1026" s="24"/>
    </row>
    <row r="1027" spans="7:15" x14ac:dyDescent="0.25">
      <c r="G1027" s="41">
        <f t="shared" si="422"/>
        <v>1</v>
      </c>
      <c r="H1027" s="95">
        <v>42785</v>
      </c>
      <c r="I1027" s="97" t="str">
        <f t="shared" si="420"/>
        <v/>
      </c>
      <c r="J1027" s="30" t="str">
        <f t="shared" si="421"/>
        <v/>
      </c>
      <c r="K1027" s="30"/>
      <c r="L1027" s="30"/>
      <c r="M1027" s="30"/>
      <c r="N1027" s="30"/>
      <c r="O1027" s="24"/>
    </row>
    <row r="1028" spans="7:15" x14ac:dyDescent="0.25">
      <c r="G1028" s="41">
        <f t="shared" si="422"/>
        <v>2</v>
      </c>
      <c r="H1028" s="95">
        <v>42786</v>
      </c>
      <c r="I1028" s="97">
        <f t="shared" si="420"/>
        <v>49.135678422040797</v>
      </c>
      <c r="J1028" s="30">
        <f t="shared" si="421"/>
        <v>68532.855477300007</v>
      </c>
      <c r="K1028" s="97">
        <f t="shared" ref="K1028:L1028" si="440">AVERAGE(I1022:I1025,I1028)</f>
        <v>48.852982706315522</v>
      </c>
      <c r="L1028" s="30">
        <f t="shared" si="440"/>
        <v>67756.795975720001</v>
      </c>
      <c r="M1028" s="30"/>
      <c r="N1028" s="30"/>
      <c r="O1028" s="24"/>
    </row>
    <row r="1029" spans="7:15" x14ac:dyDescent="0.25">
      <c r="G1029" s="41">
        <f t="shared" si="422"/>
        <v>3</v>
      </c>
      <c r="H1029" s="95">
        <v>42787</v>
      </c>
      <c r="I1029" s="97">
        <f t="shared" si="420"/>
        <v>50.697423984439197</v>
      </c>
      <c r="J1029" s="30">
        <f t="shared" si="421"/>
        <v>69052.026421400005</v>
      </c>
      <c r="K1029" s="30"/>
      <c r="L1029" s="30"/>
      <c r="M1029" s="30"/>
      <c r="N1029" s="30"/>
      <c r="O1029" s="24"/>
    </row>
    <row r="1030" spans="7:15" x14ac:dyDescent="0.25">
      <c r="G1030" s="41">
        <f t="shared" si="422"/>
        <v>4</v>
      </c>
      <c r="H1030" s="95">
        <v>42788</v>
      </c>
      <c r="I1030" s="97">
        <f t="shared" ref="I1030:I1093" si="441">IFERROR(VLOOKUP(H1030,$C$6:$E$923,2,FALSE),"")</f>
        <v>49.155447353210398</v>
      </c>
      <c r="J1030" s="30">
        <f t="shared" ref="J1030:J1093" si="442">IFERROR(VLOOKUP(H1030,$C$6:$E$923,3,FALSE),"")</f>
        <v>68589.544402300002</v>
      </c>
      <c r="K1030" s="30"/>
      <c r="L1030" s="30"/>
      <c r="M1030" s="30"/>
      <c r="N1030" s="30"/>
      <c r="O1030" s="24"/>
    </row>
    <row r="1031" spans="7:15" x14ac:dyDescent="0.25">
      <c r="G1031" s="41">
        <f t="shared" ref="G1031:G1094" si="443">WEEKDAY(H1031)</f>
        <v>5</v>
      </c>
      <c r="H1031" s="95">
        <v>42789</v>
      </c>
      <c r="I1031" s="97">
        <f t="shared" si="441"/>
        <v>49.9066667376552</v>
      </c>
      <c r="J1031" s="30">
        <f t="shared" si="442"/>
        <v>67461.390507799995</v>
      </c>
      <c r="K1031" s="30"/>
      <c r="L1031" s="30"/>
      <c r="M1031" s="30"/>
      <c r="N1031" s="30"/>
      <c r="O1031" s="24"/>
    </row>
    <row r="1032" spans="7:15" x14ac:dyDescent="0.25">
      <c r="G1032" s="41">
        <f t="shared" si="443"/>
        <v>6</v>
      </c>
      <c r="H1032" s="95">
        <v>42790</v>
      </c>
      <c r="I1032" s="97">
        <f t="shared" si="441"/>
        <v>50.993957951983198</v>
      </c>
      <c r="J1032" s="30">
        <f t="shared" si="442"/>
        <v>66662.104937199998</v>
      </c>
      <c r="K1032" s="30"/>
      <c r="L1032" s="30"/>
      <c r="M1032" s="97">
        <f t="shared" ref="M1032:N1032" si="444">AVERAGE(I1028:I1032)</f>
        <v>49.977834889865754</v>
      </c>
      <c r="N1032" s="30">
        <f t="shared" si="444"/>
        <v>68059.584349200013</v>
      </c>
      <c r="O1032" s="24"/>
    </row>
    <row r="1033" spans="7:15" x14ac:dyDescent="0.25">
      <c r="G1033" s="41">
        <f t="shared" si="443"/>
        <v>7</v>
      </c>
      <c r="H1033" s="95">
        <v>42791</v>
      </c>
      <c r="I1033" s="97" t="str">
        <f t="shared" si="441"/>
        <v/>
      </c>
      <c r="J1033" s="30" t="str">
        <f t="shared" si="442"/>
        <v/>
      </c>
      <c r="K1033" s="30"/>
      <c r="L1033" s="30"/>
      <c r="M1033" s="30"/>
      <c r="N1033" s="30"/>
      <c r="O1033" s="24"/>
    </row>
    <row r="1034" spans="7:15" x14ac:dyDescent="0.25">
      <c r="G1034" s="41">
        <f t="shared" si="443"/>
        <v>1</v>
      </c>
      <c r="H1034" s="95">
        <v>42792</v>
      </c>
      <c r="I1034" s="97" t="str">
        <f t="shared" si="441"/>
        <v/>
      </c>
      <c r="J1034" s="30" t="str">
        <f t="shared" si="442"/>
        <v/>
      </c>
      <c r="K1034" s="30"/>
      <c r="L1034" s="30"/>
      <c r="M1034" s="30"/>
      <c r="N1034" s="30"/>
      <c r="O1034" s="24"/>
    </row>
    <row r="1035" spans="7:15" x14ac:dyDescent="0.25">
      <c r="G1035" s="41">
        <f t="shared" si="443"/>
        <v>2</v>
      </c>
      <c r="H1035" s="95">
        <v>42793</v>
      </c>
      <c r="I1035" s="97" t="str">
        <f t="shared" si="441"/>
        <v/>
      </c>
      <c r="J1035" s="30" t="str">
        <f t="shared" si="442"/>
        <v/>
      </c>
      <c r="K1035" s="97">
        <f t="shared" ref="K1035:L1035" si="445">AVERAGE(I1029:I1032,I1035)</f>
        <v>50.188374006821995</v>
      </c>
      <c r="L1035" s="30">
        <f t="shared" si="445"/>
        <v>67941.266567174986</v>
      </c>
      <c r="M1035" s="30"/>
      <c r="N1035" s="30"/>
      <c r="O1035" s="24"/>
    </row>
    <row r="1036" spans="7:15" x14ac:dyDescent="0.25">
      <c r="G1036" s="41">
        <f t="shared" si="443"/>
        <v>3</v>
      </c>
      <c r="H1036" s="95">
        <v>42794</v>
      </c>
      <c r="I1036" s="97" t="str">
        <f t="shared" si="441"/>
        <v/>
      </c>
      <c r="J1036" s="30" t="str">
        <f t="shared" si="442"/>
        <v/>
      </c>
      <c r="K1036" s="30"/>
      <c r="L1036" s="30"/>
      <c r="M1036" s="30"/>
      <c r="N1036" s="30"/>
      <c r="O1036" s="24"/>
    </row>
    <row r="1037" spans="7:15" x14ac:dyDescent="0.25">
      <c r="G1037" s="41">
        <f t="shared" si="443"/>
        <v>4</v>
      </c>
      <c r="H1037" s="95">
        <v>42795</v>
      </c>
      <c r="I1037" s="97">
        <f t="shared" si="441"/>
        <v>51.8835598546152</v>
      </c>
      <c r="J1037" s="30">
        <f t="shared" si="442"/>
        <v>66988.875339699996</v>
      </c>
      <c r="K1037" s="30"/>
      <c r="L1037" s="30"/>
      <c r="M1037" s="30"/>
      <c r="N1037" s="30"/>
      <c r="O1037" s="24"/>
    </row>
    <row r="1038" spans="7:15" x14ac:dyDescent="0.25">
      <c r="G1038" s="41">
        <f t="shared" si="443"/>
        <v>5</v>
      </c>
      <c r="H1038" s="95">
        <v>42796</v>
      </c>
      <c r="I1038" s="97">
        <f t="shared" si="441"/>
        <v>53.138886983884802</v>
      </c>
      <c r="J1038" s="30">
        <f t="shared" si="442"/>
        <v>65854.931583500002</v>
      </c>
      <c r="K1038" s="30"/>
      <c r="L1038" s="30"/>
      <c r="M1038" s="30"/>
      <c r="N1038" s="30"/>
      <c r="O1038" s="24"/>
    </row>
    <row r="1039" spans="7:15" x14ac:dyDescent="0.25">
      <c r="G1039" s="41">
        <f t="shared" si="443"/>
        <v>6</v>
      </c>
      <c r="H1039" s="95">
        <v>42797</v>
      </c>
      <c r="I1039" s="97">
        <f t="shared" si="441"/>
        <v>53.37611415792</v>
      </c>
      <c r="J1039" s="30">
        <f t="shared" si="442"/>
        <v>66785.531516799994</v>
      </c>
      <c r="K1039" s="30"/>
      <c r="L1039" s="30"/>
      <c r="M1039" s="97">
        <f t="shared" ref="M1039:N1039" si="446">AVERAGE(I1035:I1039)</f>
        <v>52.799520332139998</v>
      </c>
      <c r="N1039" s="30">
        <f t="shared" si="446"/>
        <v>66543.112813333326</v>
      </c>
      <c r="O1039" s="24"/>
    </row>
    <row r="1040" spans="7:15" x14ac:dyDescent="0.25">
      <c r="G1040" s="41">
        <f t="shared" si="443"/>
        <v>7</v>
      </c>
      <c r="H1040" s="95">
        <v>42798</v>
      </c>
      <c r="I1040" s="97" t="str">
        <f t="shared" si="441"/>
        <v/>
      </c>
      <c r="J1040" s="30" t="str">
        <f t="shared" si="442"/>
        <v/>
      </c>
      <c r="K1040" s="30"/>
      <c r="L1040" s="30"/>
      <c r="M1040" s="30"/>
      <c r="N1040" s="30"/>
      <c r="O1040" s="24"/>
    </row>
    <row r="1041" spans="7:15" x14ac:dyDescent="0.25">
      <c r="G1041" s="41">
        <f t="shared" si="443"/>
        <v>1</v>
      </c>
      <c r="H1041" s="95">
        <v>42799</v>
      </c>
      <c r="I1041" s="97" t="str">
        <f t="shared" si="441"/>
        <v/>
      </c>
      <c r="J1041" s="30" t="str">
        <f t="shared" si="442"/>
        <v/>
      </c>
      <c r="K1041" s="30"/>
      <c r="L1041" s="30"/>
      <c r="M1041" s="30"/>
      <c r="N1041" s="30"/>
      <c r="O1041" s="24"/>
    </row>
    <row r="1042" spans="7:15" x14ac:dyDescent="0.25">
      <c r="G1042" s="41">
        <f t="shared" si="443"/>
        <v>2</v>
      </c>
      <c r="H1042" s="95">
        <v>42800</v>
      </c>
      <c r="I1042" s="97">
        <f t="shared" si="441"/>
        <v>53.751723850142398</v>
      </c>
      <c r="J1042" s="30">
        <f t="shared" si="442"/>
        <v>66341.366206999999</v>
      </c>
      <c r="K1042" s="97">
        <f t="shared" ref="K1042:L1042" si="447">AVERAGE(I1036:I1039,I1042)</f>
        <v>53.037571211640596</v>
      </c>
      <c r="L1042" s="30">
        <f t="shared" si="447"/>
        <v>66492.676161750001</v>
      </c>
      <c r="M1042" s="30"/>
      <c r="N1042" s="30"/>
      <c r="O1042" s="24"/>
    </row>
    <row r="1043" spans="7:15" x14ac:dyDescent="0.25">
      <c r="G1043" s="41">
        <f t="shared" si="443"/>
        <v>3</v>
      </c>
      <c r="H1043" s="95">
        <v>42801</v>
      </c>
      <c r="I1043" s="97">
        <f t="shared" si="441"/>
        <v>53.682532591048798</v>
      </c>
      <c r="J1043" s="30">
        <f t="shared" si="442"/>
        <v>65742.324737699993</v>
      </c>
      <c r="K1043" s="30"/>
      <c r="L1043" s="30"/>
      <c r="M1043" s="30"/>
      <c r="N1043" s="30"/>
      <c r="O1043" s="24"/>
    </row>
    <row r="1044" spans="7:15" x14ac:dyDescent="0.25">
      <c r="G1044" s="41">
        <f t="shared" si="443"/>
        <v>4</v>
      </c>
      <c r="H1044" s="95">
        <v>42802</v>
      </c>
      <c r="I1044" s="97">
        <f t="shared" si="441"/>
        <v>52.012057907217603</v>
      </c>
      <c r="J1044" s="30">
        <f t="shared" si="442"/>
        <v>64718.018059100003</v>
      </c>
      <c r="K1044" s="30"/>
      <c r="L1044" s="30"/>
      <c r="M1044" s="30"/>
      <c r="N1044" s="30"/>
      <c r="O1044" s="24"/>
    </row>
    <row r="1045" spans="7:15" x14ac:dyDescent="0.25">
      <c r="G1045" s="41">
        <f t="shared" si="443"/>
        <v>5</v>
      </c>
      <c r="H1045" s="95">
        <v>42803</v>
      </c>
      <c r="I1045" s="97">
        <f t="shared" si="441"/>
        <v>45.725537795284801</v>
      </c>
      <c r="J1045" s="30">
        <f t="shared" si="442"/>
        <v>64585.236293299997</v>
      </c>
      <c r="K1045" s="30"/>
      <c r="L1045" s="30"/>
      <c r="M1045" s="30"/>
      <c r="N1045" s="30"/>
      <c r="O1045" s="24"/>
    </row>
    <row r="1046" spans="7:15" x14ac:dyDescent="0.25">
      <c r="G1046" s="41">
        <f t="shared" si="443"/>
        <v>6</v>
      </c>
      <c r="H1046" s="95">
        <v>42804</v>
      </c>
      <c r="I1046" s="97">
        <f t="shared" si="441"/>
        <v>45.735422260869598</v>
      </c>
      <c r="J1046" s="30">
        <f t="shared" si="442"/>
        <v>64675.462891199997</v>
      </c>
      <c r="K1046" s="30"/>
      <c r="L1046" s="30"/>
      <c r="M1046" s="97">
        <f t="shared" ref="M1046:N1046" si="448">AVERAGE(I1042:I1046)</f>
        <v>50.181454880912639</v>
      </c>
      <c r="N1046" s="30">
        <f t="shared" si="448"/>
        <v>65212.481637659992</v>
      </c>
      <c r="O1046" s="24"/>
    </row>
    <row r="1047" spans="7:15" x14ac:dyDescent="0.25">
      <c r="G1047" s="41">
        <f t="shared" si="443"/>
        <v>7</v>
      </c>
      <c r="H1047" s="95">
        <v>42805</v>
      </c>
      <c r="I1047" s="97" t="str">
        <f t="shared" si="441"/>
        <v/>
      </c>
      <c r="J1047" s="30" t="str">
        <f t="shared" si="442"/>
        <v/>
      </c>
      <c r="K1047" s="30"/>
      <c r="L1047" s="30"/>
      <c r="M1047" s="30"/>
      <c r="N1047" s="30"/>
      <c r="O1047" s="24"/>
    </row>
    <row r="1048" spans="7:15" x14ac:dyDescent="0.25">
      <c r="G1048" s="41">
        <f t="shared" si="443"/>
        <v>1</v>
      </c>
      <c r="H1048" s="95">
        <v>42806</v>
      </c>
      <c r="I1048" s="97" t="str">
        <f t="shared" si="441"/>
        <v/>
      </c>
      <c r="J1048" s="30" t="str">
        <f t="shared" si="442"/>
        <v/>
      </c>
      <c r="K1048" s="30"/>
      <c r="L1048" s="30"/>
      <c r="M1048" s="30"/>
      <c r="N1048" s="30"/>
      <c r="O1048" s="24"/>
    </row>
    <row r="1049" spans="7:15" x14ac:dyDescent="0.25">
      <c r="G1049" s="41">
        <f t="shared" si="443"/>
        <v>2</v>
      </c>
      <c r="H1049" s="95">
        <v>42807</v>
      </c>
      <c r="I1049" s="97">
        <f t="shared" si="441"/>
        <v>49.185100749964803</v>
      </c>
      <c r="J1049" s="30">
        <f t="shared" si="442"/>
        <v>65534.300371999998</v>
      </c>
      <c r="K1049" s="97">
        <f t="shared" ref="K1049:L1049" si="449">AVERAGE(I1043:I1046,I1049)</f>
        <v>49.268130260877115</v>
      </c>
      <c r="L1049" s="30">
        <f t="shared" si="449"/>
        <v>65051.068470659993</v>
      </c>
      <c r="M1049" s="30"/>
      <c r="N1049" s="30"/>
      <c r="O1049" s="24"/>
    </row>
    <row r="1050" spans="7:15" x14ac:dyDescent="0.25">
      <c r="G1050" s="41">
        <f t="shared" si="443"/>
        <v>3</v>
      </c>
      <c r="H1050" s="95">
        <v>42808</v>
      </c>
      <c r="I1050" s="97">
        <f t="shared" si="441"/>
        <v>48.9676425070992</v>
      </c>
      <c r="J1050" s="30">
        <f t="shared" si="442"/>
        <v>64699.461274200003</v>
      </c>
      <c r="K1050" s="30"/>
      <c r="L1050" s="30"/>
      <c r="M1050" s="30"/>
      <c r="N1050" s="30"/>
      <c r="O1050" s="24"/>
    </row>
    <row r="1051" spans="7:15" x14ac:dyDescent="0.25">
      <c r="G1051" s="41">
        <f t="shared" si="443"/>
        <v>4</v>
      </c>
      <c r="H1051" s="95">
        <v>42809</v>
      </c>
      <c r="I1051" s="97">
        <f t="shared" si="441"/>
        <v>48.829259988912</v>
      </c>
      <c r="J1051" s="30">
        <f t="shared" si="442"/>
        <v>66234.874859699994</v>
      </c>
      <c r="K1051" s="30"/>
      <c r="L1051" s="30"/>
      <c r="M1051" s="30"/>
      <c r="N1051" s="30"/>
      <c r="O1051" s="24"/>
    </row>
    <row r="1052" spans="7:15" x14ac:dyDescent="0.25">
      <c r="G1052" s="41">
        <f t="shared" si="443"/>
        <v>5</v>
      </c>
      <c r="H1052" s="95">
        <v>42810</v>
      </c>
      <c r="I1052" s="97">
        <f t="shared" si="441"/>
        <v>48.562379418122397</v>
      </c>
      <c r="J1052" s="30">
        <f t="shared" si="442"/>
        <v>65782.853900799993</v>
      </c>
      <c r="K1052" s="30"/>
      <c r="L1052" s="30"/>
      <c r="M1052" s="30"/>
      <c r="N1052" s="30"/>
      <c r="O1052" s="24"/>
    </row>
    <row r="1053" spans="7:15" x14ac:dyDescent="0.25">
      <c r="G1053" s="41">
        <f t="shared" si="443"/>
        <v>6</v>
      </c>
      <c r="H1053" s="95">
        <v>42811</v>
      </c>
      <c r="I1053" s="97">
        <f t="shared" si="441"/>
        <v>44.732882150000002</v>
      </c>
      <c r="J1053" s="30">
        <f t="shared" si="442"/>
        <v>64209.936322000001</v>
      </c>
      <c r="K1053" s="30"/>
      <c r="L1053" s="30"/>
      <c r="M1053" s="97">
        <f t="shared" ref="M1053:N1053" si="450">AVERAGE(I1049:I1053)</f>
        <v>48.055452962819672</v>
      </c>
      <c r="N1053" s="30">
        <f t="shared" si="450"/>
        <v>65292.285345739998</v>
      </c>
      <c r="O1053" s="24"/>
    </row>
    <row r="1054" spans="7:15" x14ac:dyDescent="0.25">
      <c r="G1054" s="41">
        <f t="shared" si="443"/>
        <v>7</v>
      </c>
      <c r="H1054" s="95">
        <v>42812</v>
      </c>
      <c r="I1054" s="97" t="str">
        <f t="shared" si="441"/>
        <v/>
      </c>
      <c r="J1054" s="30" t="str">
        <f t="shared" si="442"/>
        <v/>
      </c>
      <c r="K1054" s="30"/>
      <c r="L1054" s="30"/>
      <c r="M1054" s="30"/>
      <c r="N1054" s="30"/>
      <c r="O1054" s="24"/>
    </row>
    <row r="1055" spans="7:15" x14ac:dyDescent="0.25">
      <c r="G1055" s="41">
        <f t="shared" si="443"/>
        <v>1</v>
      </c>
      <c r="H1055" s="95">
        <v>42813</v>
      </c>
      <c r="I1055" s="97" t="str">
        <f t="shared" si="441"/>
        <v/>
      </c>
      <c r="J1055" s="30" t="str">
        <f t="shared" si="442"/>
        <v/>
      </c>
      <c r="K1055" s="30"/>
      <c r="L1055" s="30"/>
      <c r="M1055" s="30"/>
      <c r="N1055" s="30"/>
      <c r="O1055" s="24"/>
    </row>
    <row r="1056" spans="7:15" x14ac:dyDescent="0.25">
      <c r="G1056" s="41">
        <f t="shared" si="443"/>
        <v>2</v>
      </c>
      <c r="H1056" s="95">
        <v>42814</v>
      </c>
      <c r="I1056" s="97">
        <f t="shared" si="441"/>
        <v>41.660541500000001</v>
      </c>
      <c r="J1056" s="30">
        <f t="shared" si="442"/>
        <v>64884.267475499997</v>
      </c>
      <c r="K1056" s="97">
        <f t="shared" ref="K1056:L1056" si="451">AVERAGE(I1050:I1053,I1056)</f>
        <v>46.550541112826714</v>
      </c>
      <c r="L1056" s="30">
        <f t="shared" si="451"/>
        <v>65162.278766439995</v>
      </c>
      <c r="M1056" s="30"/>
      <c r="N1056" s="30"/>
      <c r="O1056" s="24"/>
    </row>
    <row r="1057" spans="7:15" x14ac:dyDescent="0.25">
      <c r="G1057" s="41">
        <f t="shared" si="443"/>
        <v>3</v>
      </c>
      <c r="H1057" s="95">
        <v>42815</v>
      </c>
      <c r="I1057" s="97">
        <f t="shared" si="441"/>
        <v>42.177569699999999</v>
      </c>
      <c r="J1057" s="30">
        <f t="shared" si="442"/>
        <v>62980.369832800003</v>
      </c>
      <c r="K1057" s="30"/>
      <c r="L1057" s="30"/>
      <c r="M1057" s="30"/>
      <c r="N1057" s="30"/>
      <c r="O1057" s="24"/>
    </row>
    <row r="1058" spans="7:15" x14ac:dyDescent="0.25">
      <c r="G1058" s="41">
        <f t="shared" si="443"/>
        <v>4</v>
      </c>
      <c r="H1058" s="95">
        <v>42816</v>
      </c>
      <c r="I1058" s="97">
        <f t="shared" si="441"/>
        <v>43.997111250000003</v>
      </c>
      <c r="J1058" s="30">
        <f t="shared" si="442"/>
        <v>63521.334447000001</v>
      </c>
      <c r="K1058" s="30"/>
      <c r="L1058" s="30"/>
      <c r="M1058" s="30"/>
      <c r="N1058" s="30"/>
      <c r="O1058" s="24"/>
    </row>
    <row r="1059" spans="7:15" x14ac:dyDescent="0.25">
      <c r="G1059" s="41">
        <f t="shared" si="443"/>
        <v>5</v>
      </c>
      <c r="H1059" s="95">
        <v>42817</v>
      </c>
      <c r="I1059" s="97">
        <f t="shared" si="441"/>
        <v>45.35</v>
      </c>
      <c r="J1059" s="30">
        <f t="shared" si="442"/>
        <v>63530.786475599998</v>
      </c>
      <c r="K1059" s="30"/>
      <c r="L1059" s="30"/>
      <c r="M1059" s="30"/>
      <c r="N1059" s="30"/>
      <c r="O1059" s="24"/>
    </row>
    <row r="1060" spans="7:15" x14ac:dyDescent="0.25">
      <c r="G1060" s="41">
        <f t="shared" si="443"/>
        <v>6</v>
      </c>
      <c r="H1060" s="95">
        <v>42818</v>
      </c>
      <c r="I1060" s="97">
        <f t="shared" si="441"/>
        <v>45.8</v>
      </c>
      <c r="J1060" s="30">
        <f t="shared" si="442"/>
        <v>63853.7725699</v>
      </c>
      <c r="K1060" s="30"/>
      <c r="L1060" s="30"/>
      <c r="M1060" s="97">
        <f t="shared" ref="M1060:N1060" si="452">AVERAGE(I1056:I1060)</f>
        <v>43.797044489999998</v>
      </c>
      <c r="N1060" s="30">
        <f t="shared" si="452"/>
        <v>63754.106160160001</v>
      </c>
      <c r="O1060" s="24"/>
    </row>
    <row r="1061" spans="7:15" x14ac:dyDescent="0.25">
      <c r="G1061" s="41">
        <f t="shared" si="443"/>
        <v>7</v>
      </c>
      <c r="H1061" s="95">
        <v>42819</v>
      </c>
      <c r="I1061" s="97" t="str">
        <f t="shared" si="441"/>
        <v/>
      </c>
      <c r="J1061" s="30" t="str">
        <f t="shared" si="442"/>
        <v/>
      </c>
      <c r="K1061" s="30"/>
      <c r="L1061" s="30"/>
      <c r="M1061" s="30"/>
      <c r="N1061" s="30"/>
      <c r="O1061" s="24"/>
    </row>
    <row r="1062" spans="7:15" x14ac:dyDescent="0.25">
      <c r="G1062" s="41">
        <f t="shared" si="443"/>
        <v>1</v>
      </c>
      <c r="H1062" s="95">
        <v>42820</v>
      </c>
      <c r="I1062" s="97" t="str">
        <f t="shared" si="441"/>
        <v/>
      </c>
      <c r="J1062" s="30" t="str">
        <f t="shared" si="442"/>
        <v/>
      </c>
      <c r="K1062" s="30"/>
      <c r="L1062" s="30"/>
      <c r="M1062" s="30"/>
      <c r="N1062" s="30"/>
      <c r="O1062" s="24"/>
    </row>
    <row r="1063" spans="7:15" x14ac:dyDescent="0.25">
      <c r="G1063" s="41">
        <f t="shared" si="443"/>
        <v>2</v>
      </c>
      <c r="H1063" s="95">
        <v>42821</v>
      </c>
      <c r="I1063" s="97">
        <f t="shared" si="441"/>
        <v>44.98</v>
      </c>
      <c r="J1063" s="30">
        <f t="shared" si="442"/>
        <v>64308.389173000003</v>
      </c>
      <c r="K1063" s="97">
        <f t="shared" ref="K1063:L1063" si="453">AVERAGE(I1057:I1060,I1063)</f>
        <v>44.460936189999998</v>
      </c>
      <c r="L1063" s="30">
        <f t="shared" si="453"/>
        <v>63638.930499660004</v>
      </c>
      <c r="M1063" s="30"/>
      <c r="N1063" s="30"/>
      <c r="O1063" s="24"/>
    </row>
    <row r="1064" spans="7:15" x14ac:dyDescent="0.25">
      <c r="G1064" s="41">
        <f t="shared" si="443"/>
        <v>3</v>
      </c>
      <c r="H1064" s="95">
        <v>42822</v>
      </c>
      <c r="I1064" s="97">
        <f t="shared" si="441"/>
        <v>43.67</v>
      </c>
      <c r="J1064" s="30">
        <f t="shared" si="442"/>
        <v>64640.450819999998</v>
      </c>
      <c r="K1064" s="30"/>
      <c r="L1064" s="30"/>
      <c r="M1064" s="30"/>
      <c r="N1064" s="30"/>
      <c r="O1064" s="24"/>
    </row>
    <row r="1065" spans="7:15" x14ac:dyDescent="0.25">
      <c r="G1065" s="41">
        <f t="shared" si="443"/>
        <v>4</v>
      </c>
      <c r="H1065" s="95">
        <v>42823</v>
      </c>
      <c r="I1065" s="97">
        <f t="shared" si="441"/>
        <v>43.66</v>
      </c>
      <c r="J1065" s="30">
        <f t="shared" si="442"/>
        <v>65528.288330800002</v>
      </c>
      <c r="K1065" s="30"/>
      <c r="L1065" s="30"/>
      <c r="M1065" s="30"/>
      <c r="N1065" s="30"/>
      <c r="O1065" s="24"/>
    </row>
    <row r="1066" spans="7:15" x14ac:dyDescent="0.25">
      <c r="G1066" s="41">
        <f t="shared" si="443"/>
        <v>5</v>
      </c>
      <c r="H1066" s="95">
        <v>42824</v>
      </c>
      <c r="I1066" s="97">
        <f t="shared" si="441"/>
        <v>42.8</v>
      </c>
      <c r="J1066" s="30">
        <f t="shared" si="442"/>
        <v>65265.981385799998</v>
      </c>
      <c r="K1066" s="30"/>
      <c r="L1066" s="30"/>
      <c r="M1066" s="30"/>
      <c r="N1066" s="30"/>
      <c r="O1066" s="24"/>
    </row>
    <row r="1067" spans="7:15" x14ac:dyDescent="0.25">
      <c r="G1067" s="41">
        <f t="shared" si="443"/>
        <v>6</v>
      </c>
      <c r="H1067" s="95">
        <v>42825</v>
      </c>
      <c r="I1067" s="97">
        <f t="shared" si="441"/>
        <v>44.2</v>
      </c>
      <c r="J1067" s="30">
        <f t="shared" si="442"/>
        <v>64984.0668898</v>
      </c>
      <c r="K1067" s="30"/>
      <c r="L1067" s="30"/>
      <c r="M1067" s="97">
        <f t="shared" ref="M1067:N1067" si="454">AVERAGE(I1063:I1067)</f>
        <v>43.862000000000002</v>
      </c>
      <c r="N1067" s="30">
        <f t="shared" si="454"/>
        <v>64945.435319880002</v>
      </c>
      <c r="O1067" s="24"/>
    </row>
    <row r="1068" spans="7:15" x14ac:dyDescent="0.25">
      <c r="G1068" s="41">
        <f t="shared" si="443"/>
        <v>7</v>
      </c>
      <c r="H1068" s="95">
        <v>42826</v>
      </c>
      <c r="I1068" s="97" t="str">
        <f t="shared" si="441"/>
        <v/>
      </c>
      <c r="J1068" s="30" t="str">
        <f t="shared" si="442"/>
        <v/>
      </c>
      <c r="K1068" s="30"/>
      <c r="L1068" s="30"/>
      <c r="M1068" s="30"/>
      <c r="N1068" s="30"/>
      <c r="O1068" s="24"/>
    </row>
    <row r="1069" spans="7:15" x14ac:dyDescent="0.25">
      <c r="G1069" s="41">
        <f t="shared" si="443"/>
        <v>1</v>
      </c>
      <c r="H1069" s="95">
        <v>42827</v>
      </c>
      <c r="I1069" s="97" t="str">
        <f t="shared" si="441"/>
        <v/>
      </c>
      <c r="J1069" s="30" t="str">
        <f t="shared" si="442"/>
        <v/>
      </c>
      <c r="K1069" s="30"/>
      <c r="L1069" s="30"/>
      <c r="M1069" s="30"/>
      <c r="N1069" s="30"/>
      <c r="O1069" s="24"/>
    </row>
    <row r="1070" spans="7:15" x14ac:dyDescent="0.25">
      <c r="G1070" s="41">
        <f t="shared" si="443"/>
        <v>2</v>
      </c>
      <c r="H1070" s="95">
        <v>42828</v>
      </c>
      <c r="I1070" s="97">
        <f t="shared" si="441"/>
        <v>44.55</v>
      </c>
      <c r="J1070" s="30">
        <f t="shared" si="442"/>
        <v>65211.475424600001</v>
      </c>
      <c r="K1070" s="97">
        <f t="shared" ref="K1070:L1070" si="455">AVERAGE(I1064:I1067,I1070)</f>
        <v>43.775999999999996</v>
      </c>
      <c r="L1070" s="30">
        <f t="shared" si="455"/>
        <v>65126.052570200001</v>
      </c>
      <c r="M1070" s="30"/>
      <c r="N1070" s="30"/>
      <c r="O1070" s="24"/>
    </row>
    <row r="1071" spans="7:15" x14ac:dyDescent="0.25">
      <c r="G1071" s="41">
        <f t="shared" si="443"/>
        <v>3</v>
      </c>
      <c r="H1071" s="95">
        <v>42829</v>
      </c>
      <c r="I1071" s="97">
        <f t="shared" si="441"/>
        <v>45.23</v>
      </c>
      <c r="J1071" s="30">
        <f t="shared" si="442"/>
        <v>65768.914273100003</v>
      </c>
      <c r="K1071" s="30"/>
      <c r="L1071" s="30"/>
      <c r="M1071" s="30"/>
      <c r="N1071" s="30"/>
      <c r="O1071" s="24"/>
    </row>
    <row r="1072" spans="7:15" x14ac:dyDescent="0.25">
      <c r="G1072" s="41">
        <f t="shared" si="443"/>
        <v>4</v>
      </c>
      <c r="H1072" s="95">
        <v>42830</v>
      </c>
      <c r="I1072" s="97">
        <f t="shared" si="441"/>
        <v>45.6</v>
      </c>
      <c r="J1072" s="30">
        <f t="shared" si="442"/>
        <v>64774.7646465</v>
      </c>
      <c r="K1072" s="30"/>
      <c r="L1072" s="30"/>
      <c r="M1072" s="30"/>
      <c r="N1072" s="30"/>
      <c r="O1072" s="24"/>
    </row>
    <row r="1073" spans="7:15" x14ac:dyDescent="0.25">
      <c r="G1073" s="41">
        <f t="shared" si="443"/>
        <v>5</v>
      </c>
      <c r="H1073" s="95">
        <v>42831</v>
      </c>
      <c r="I1073" s="97">
        <f t="shared" si="441"/>
        <v>45.32</v>
      </c>
      <c r="J1073" s="30">
        <f t="shared" si="442"/>
        <v>64222.721442299997</v>
      </c>
      <c r="K1073" s="30"/>
      <c r="L1073" s="30"/>
      <c r="M1073" s="30"/>
      <c r="N1073" s="30"/>
      <c r="O1073" s="24"/>
    </row>
    <row r="1074" spans="7:15" x14ac:dyDescent="0.25">
      <c r="G1074" s="41">
        <f t="shared" si="443"/>
        <v>6</v>
      </c>
      <c r="H1074" s="95">
        <v>42832</v>
      </c>
      <c r="I1074" s="97">
        <f t="shared" si="441"/>
        <v>45.21</v>
      </c>
      <c r="J1074" s="30">
        <f t="shared" si="442"/>
        <v>64593.104610100003</v>
      </c>
      <c r="K1074" s="30"/>
      <c r="L1074" s="30"/>
      <c r="M1074" s="97">
        <f t="shared" ref="M1074:N1074" si="456">AVERAGE(I1070:I1074)</f>
        <v>45.182000000000002</v>
      </c>
      <c r="N1074" s="30">
        <f t="shared" si="456"/>
        <v>64914.196079319998</v>
      </c>
      <c r="O1074" s="24"/>
    </row>
    <row r="1075" spans="7:15" x14ac:dyDescent="0.25">
      <c r="G1075" s="41">
        <f t="shared" si="443"/>
        <v>7</v>
      </c>
      <c r="H1075" s="95">
        <v>42833</v>
      </c>
      <c r="I1075" s="97" t="str">
        <f t="shared" si="441"/>
        <v/>
      </c>
      <c r="J1075" s="30" t="str">
        <f t="shared" si="442"/>
        <v/>
      </c>
      <c r="K1075" s="30"/>
      <c r="L1075" s="30"/>
      <c r="M1075" s="30"/>
      <c r="N1075" s="30"/>
      <c r="O1075" s="24"/>
    </row>
    <row r="1076" spans="7:15" x14ac:dyDescent="0.25">
      <c r="G1076" s="41">
        <f t="shared" si="443"/>
        <v>1</v>
      </c>
      <c r="H1076" s="95">
        <v>42834</v>
      </c>
      <c r="I1076" s="97" t="str">
        <f t="shared" si="441"/>
        <v/>
      </c>
      <c r="J1076" s="30" t="str">
        <f t="shared" si="442"/>
        <v/>
      </c>
      <c r="K1076" s="30"/>
      <c r="L1076" s="30"/>
      <c r="M1076" s="30"/>
      <c r="N1076" s="30"/>
      <c r="O1076" s="24"/>
    </row>
    <row r="1077" spans="7:15" x14ac:dyDescent="0.25">
      <c r="G1077" s="41">
        <f t="shared" si="443"/>
        <v>2</v>
      </c>
      <c r="H1077" s="95">
        <v>42835</v>
      </c>
      <c r="I1077" s="97">
        <f t="shared" si="441"/>
        <v>45.5</v>
      </c>
      <c r="J1077" s="30">
        <f t="shared" si="442"/>
        <v>64649.8147044</v>
      </c>
      <c r="K1077" s="97">
        <f t="shared" ref="K1077:L1077" si="457">AVERAGE(I1071:I1074,I1077)</f>
        <v>45.372</v>
      </c>
      <c r="L1077" s="30">
        <f t="shared" si="457"/>
        <v>64801.863935279995</v>
      </c>
      <c r="M1077" s="30"/>
      <c r="N1077" s="30"/>
      <c r="O1077" s="24"/>
    </row>
    <row r="1078" spans="7:15" x14ac:dyDescent="0.25">
      <c r="G1078" s="41">
        <f t="shared" si="443"/>
        <v>3</v>
      </c>
      <c r="H1078" s="95">
        <v>42836</v>
      </c>
      <c r="I1078" s="97">
        <f t="shared" si="441"/>
        <v>46.9</v>
      </c>
      <c r="J1078" s="30">
        <f t="shared" si="442"/>
        <v>64359.7908388</v>
      </c>
      <c r="K1078" s="30"/>
      <c r="L1078" s="30"/>
      <c r="M1078" s="30"/>
      <c r="N1078" s="30"/>
      <c r="O1078" s="24"/>
    </row>
    <row r="1079" spans="7:15" x14ac:dyDescent="0.25">
      <c r="G1079" s="41">
        <f t="shared" si="443"/>
        <v>4</v>
      </c>
      <c r="H1079" s="95">
        <v>42837</v>
      </c>
      <c r="I1079" s="97">
        <f t="shared" si="441"/>
        <v>45.8</v>
      </c>
      <c r="J1079" s="30">
        <f t="shared" si="442"/>
        <v>63891.677164399996</v>
      </c>
      <c r="K1079" s="30"/>
      <c r="L1079" s="30"/>
      <c r="M1079" s="30"/>
      <c r="N1079" s="30"/>
      <c r="O1079" s="24"/>
    </row>
    <row r="1080" spans="7:15" x14ac:dyDescent="0.25">
      <c r="G1080" s="41">
        <f t="shared" si="443"/>
        <v>5</v>
      </c>
      <c r="H1080" s="95">
        <v>42838</v>
      </c>
      <c r="I1080" s="97">
        <f t="shared" si="441"/>
        <v>45.63</v>
      </c>
      <c r="J1080" s="30">
        <f t="shared" si="442"/>
        <v>62826.279508899999</v>
      </c>
      <c r="K1080" s="30"/>
      <c r="L1080" s="30"/>
      <c r="M1080" s="30"/>
      <c r="N1080" s="30"/>
      <c r="O1080" s="24"/>
    </row>
    <row r="1081" spans="7:15" x14ac:dyDescent="0.25">
      <c r="G1081" s="41">
        <f t="shared" si="443"/>
        <v>6</v>
      </c>
      <c r="H1081" s="95">
        <v>42839</v>
      </c>
      <c r="I1081" s="97" t="str">
        <f t="shared" si="441"/>
        <v/>
      </c>
      <c r="J1081" s="30" t="str">
        <f t="shared" si="442"/>
        <v/>
      </c>
      <c r="K1081" s="30"/>
      <c r="L1081" s="30"/>
      <c r="M1081" s="97">
        <f t="shared" ref="M1081:N1081" si="458">AVERAGE(I1077:I1081)</f>
        <v>45.957499999999996</v>
      </c>
      <c r="N1081" s="30">
        <f t="shared" si="458"/>
        <v>63931.890554124999</v>
      </c>
      <c r="O1081" s="24"/>
    </row>
    <row r="1082" spans="7:15" x14ac:dyDescent="0.25">
      <c r="G1082" s="41">
        <f t="shared" si="443"/>
        <v>7</v>
      </c>
      <c r="H1082" s="95">
        <v>42840</v>
      </c>
      <c r="I1082" s="97" t="str">
        <f t="shared" si="441"/>
        <v/>
      </c>
      <c r="J1082" s="30" t="str">
        <f t="shared" si="442"/>
        <v/>
      </c>
      <c r="K1082" s="30"/>
      <c r="L1082" s="30"/>
      <c r="M1082" s="30"/>
      <c r="N1082" s="30"/>
      <c r="O1082" s="24"/>
    </row>
    <row r="1083" spans="7:15" x14ac:dyDescent="0.25">
      <c r="G1083" s="41">
        <f t="shared" si="443"/>
        <v>1</v>
      </c>
      <c r="H1083" s="95">
        <v>42841</v>
      </c>
      <c r="I1083" s="97" t="str">
        <f t="shared" si="441"/>
        <v/>
      </c>
      <c r="J1083" s="30" t="str">
        <f t="shared" si="442"/>
        <v/>
      </c>
      <c r="K1083" s="30"/>
      <c r="L1083" s="30"/>
      <c r="M1083" s="30"/>
      <c r="N1083" s="30"/>
      <c r="O1083" s="24"/>
    </row>
    <row r="1084" spans="7:15" x14ac:dyDescent="0.25">
      <c r="G1084" s="41">
        <f t="shared" si="443"/>
        <v>2</v>
      </c>
      <c r="H1084" s="95">
        <v>42842</v>
      </c>
      <c r="I1084" s="97">
        <f t="shared" si="441"/>
        <v>46.05</v>
      </c>
      <c r="J1084" s="30">
        <f t="shared" si="442"/>
        <v>64334.9289594</v>
      </c>
      <c r="K1084" s="97">
        <f t="shared" ref="K1084:L1084" si="459">AVERAGE(I1078:I1081,I1084)</f>
        <v>46.094999999999999</v>
      </c>
      <c r="L1084" s="30">
        <f t="shared" si="459"/>
        <v>63853.16911787499</v>
      </c>
      <c r="M1084" s="30"/>
      <c r="N1084" s="30"/>
      <c r="O1084" s="24"/>
    </row>
    <row r="1085" spans="7:15" x14ac:dyDescent="0.25">
      <c r="G1085" s="41">
        <f t="shared" si="443"/>
        <v>3</v>
      </c>
      <c r="H1085" s="95">
        <v>42843</v>
      </c>
      <c r="I1085" s="97">
        <f t="shared" si="441"/>
        <v>46.62</v>
      </c>
      <c r="J1085" s="30">
        <f t="shared" si="442"/>
        <v>64158.842685099997</v>
      </c>
      <c r="K1085" s="30"/>
      <c r="L1085" s="30"/>
      <c r="M1085" s="30"/>
      <c r="N1085" s="30"/>
      <c r="O1085" s="24"/>
    </row>
    <row r="1086" spans="7:15" x14ac:dyDescent="0.25">
      <c r="G1086" s="41">
        <f t="shared" si="443"/>
        <v>4</v>
      </c>
      <c r="H1086" s="95">
        <v>42844</v>
      </c>
      <c r="I1086" s="97">
        <f t="shared" si="441"/>
        <v>46.7</v>
      </c>
      <c r="J1086" s="30">
        <f t="shared" si="442"/>
        <v>63406.969590200002</v>
      </c>
      <c r="K1086" s="30"/>
      <c r="L1086" s="30"/>
      <c r="M1086" s="30"/>
      <c r="N1086" s="30"/>
      <c r="O1086" s="24"/>
    </row>
    <row r="1087" spans="7:15" x14ac:dyDescent="0.25">
      <c r="G1087" s="41">
        <f t="shared" si="443"/>
        <v>5</v>
      </c>
      <c r="H1087" s="95">
        <v>42845</v>
      </c>
      <c r="I1087" s="97">
        <f t="shared" si="441"/>
        <v>36.93</v>
      </c>
      <c r="J1087" s="30">
        <f t="shared" si="442"/>
        <v>63760.619592100004</v>
      </c>
      <c r="K1087" s="30"/>
      <c r="L1087" s="30"/>
      <c r="M1087" s="30"/>
      <c r="N1087" s="30"/>
      <c r="O1087" s="24"/>
    </row>
    <row r="1088" spans="7:15" x14ac:dyDescent="0.25">
      <c r="G1088" s="41">
        <f t="shared" si="443"/>
        <v>6</v>
      </c>
      <c r="H1088" s="95">
        <v>42846</v>
      </c>
      <c r="I1088" s="97" t="str">
        <f t="shared" si="441"/>
        <v/>
      </c>
      <c r="J1088" s="30" t="str">
        <f t="shared" si="442"/>
        <v/>
      </c>
      <c r="K1088" s="30"/>
      <c r="L1088" s="30"/>
      <c r="M1088" s="97">
        <f t="shared" ref="M1088:N1088" si="460">AVERAGE(I1084:I1088)</f>
        <v>44.075000000000003</v>
      </c>
      <c r="N1088" s="30">
        <f t="shared" si="460"/>
        <v>63915.340206699999</v>
      </c>
      <c r="O1088" s="24"/>
    </row>
    <row r="1089" spans="7:15" x14ac:dyDescent="0.25">
      <c r="G1089" s="41">
        <f t="shared" si="443"/>
        <v>7</v>
      </c>
      <c r="H1089" s="95">
        <v>42847</v>
      </c>
      <c r="I1089" s="97" t="str">
        <f t="shared" si="441"/>
        <v/>
      </c>
      <c r="J1089" s="30" t="str">
        <f t="shared" si="442"/>
        <v/>
      </c>
      <c r="K1089" s="30"/>
      <c r="L1089" s="30"/>
      <c r="M1089" s="30"/>
      <c r="N1089" s="30"/>
      <c r="O1089" s="24"/>
    </row>
    <row r="1090" spans="7:15" x14ac:dyDescent="0.25">
      <c r="G1090" s="41">
        <f t="shared" si="443"/>
        <v>1</v>
      </c>
      <c r="H1090" s="95">
        <v>42848</v>
      </c>
      <c r="I1090" s="97" t="str">
        <f t="shared" si="441"/>
        <v/>
      </c>
      <c r="J1090" s="30" t="str">
        <f t="shared" si="442"/>
        <v/>
      </c>
      <c r="K1090" s="30"/>
      <c r="L1090" s="30"/>
      <c r="M1090" s="30"/>
      <c r="N1090" s="30"/>
      <c r="O1090" s="24"/>
    </row>
    <row r="1091" spans="7:15" x14ac:dyDescent="0.25">
      <c r="G1091" s="41">
        <f t="shared" si="443"/>
        <v>2</v>
      </c>
      <c r="H1091" s="95">
        <v>42849</v>
      </c>
      <c r="I1091" s="97">
        <f t="shared" si="441"/>
        <v>36.18</v>
      </c>
      <c r="J1091" s="30">
        <f t="shared" si="442"/>
        <v>64389.014958</v>
      </c>
      <c r="K1091" s="97">
        <f t="shared" ref="K1091:L1091" si="461">AVERAGE(I1085:I1088,I1091)</f>
        <v>41.607500000000002</v>
      </c>
      <c r="L1091" s="30">
        <f t="shared" si="461"/>
        <v>63928.861706349999</v>
      </c>
      <c r="M1091" s="30"/>
      <c r="N1091" s="30"/>
      <c r="O1091" s="24"/>
    </row>
    <row r="1092" spans="7:15" x14ac:dyDescent="0.25">
      <c r="G1092" s="41">
        <f t="shared" si="443"/>
        <v>3</v>
      </c>
      <c r="H1092" s="95">
        <v>42850</v>
      </c>
      <c r="I1092" s="97">
        <f t="shared" si="441"/>
        <v>35.1</v>
      </c>
      <c r="J1092" s="30">
        <f t="shared" si="442"/>
        <v>65148.348282300001</v>
      </c>
      <c r="K1092" s="30"/>
      <c r="L1092" s="30"/>
      <c r="M1092" s="30"/>
      <c r="N1092" s="30"/>
      <c r="O1092" s="24"/>
    </row>
    <row r="1093" spans="7:15" x14ac:dyDescent="0.25">
      <c r="G1093" s="41">
        <f t="shared" si="443"/>
        <v>4</v>
      </c>
      <c r="H1093" s="95">
        <v>42851</v>
      </c>
      <c r="I1093" s="97">
        <f t="shared" si="441"/>
        <v>34.5</v>
      </c>
      <c r="J1093" s="30">
        <f t="shared" si="442"/>
        <v>64861.923444499997</v>
      </c>
      <c r="K1093" s="30"/>
      <c r="L1093" s="30"/>
      <c r="M1093" s="30"/>
      <c r="N1093" s="30"/>
      <c r="O1093" s="24"/>
    </row>
    <row r="1094" spans="7:15" x14ac:dyDescent="0.25">
      <c r="G1094" s="41">
        <f t="shared" si="443"/>
        <v>5</v>
      </c>
      <c r="H1094" s="95">
        <v>42852</v>
      </c>
      <c r="I1094" s="97">
        <f t="shared" ref="I1094:I1099" si="462">IFERROR(VLOOKUP(H1094,$C$6:$E$923,2,FALSE),"")</f>
        <v>34.1</v>
      </c>
      <c r="J1094" s="30">
        <f t="shared" ref="J1094:J1099" si="463">IFERROR(VLOOKUP(H1094,$C$6:$E$923,3,FALSE),"")</f>
        <v>64676.550398300002</v>
      </c>
      <c r="K1094" s="30"/>
      <c r="L1094" s="30"/>
      <c r="M1094" s="30"/>
      <c r="N1094" s="30"/>
      <c r="O1094" s="24"/>
    </row>
    <row r="1095" spans="7:15" x14ac:dyDescent="0.25">
      <c r="G1095" s="41">
        <f t="shared" ref="G1095:G1099" si="464">WEEKDAY(H1095)</f>
        <v>6</v>
      </c>
      <c r="H1095" s="95">
        <v>42853</v>
      </c>
      <c r="I1095" s="97">
        <f t="shared" si="462"/>
        <v>36</v>
      </c>
      <c r="J1095" s="30">
        <f t="shared" si="463"/>
        <v>65403.245337</v>
      </c>
      <c r="K1095" s="30"/>
      <c r="L1095" s="30"/>
      <c r="M1095" s="97">
        <f t="shared" ref="M1095:N1095" si="465">AVERAGE(I1091:I1095)</f>
        <v>35.176000000000002</v>
      </c>
      <c r="N1095" s="30">
        <f t="shared" si="465"/>
        <v>64895.816484019997</v>
      </c>
      <c r="O1095" s="24"/>
    </row>
    <row r="1096" spans="7:15" x14ac:dyDescent="0.25">
      <c r="G1096" s="41">
        <f t="shared" si="464"/>
        <v>7</v>
      </c>
      <c r="H1096" s="95">
        <v>42854</v>
      </c>
      <c r="I1096" s="97" t="str">
        <f t="shared" si="462"/>
        <v/>
      </c>
      <c r="J1096" s="30" t="str">
        <f t="shared" si="463"/>
        <v/>
      </c>
      <c r="K1096" s="30"/>
      <c r="L1096" s="30"/>
      <c r="M1096" s="30"/>
      <c r="N1096" s="30"/>
      <c r="O1096" s="24"/>
    </row>
    <row r="1097" spans="7:15" x14ac:dyDescent="0.25">
      <c r="G1097" s="41">
        <f t="shared" si="464"/>
        <v>1</v>
      </c>
      <c r="H1097" s="95">
        <v>42855</v>
      </c>
      <c r="I1097" s="97" t="str">
        <f t="shared" si="462"/>
        <v/>
      </c>
      <c r="J1097" s="30" t="str">
        <f t="shared" si="463"/>
        <v/>
      </c>
      <c r="K1097" s="30"/>
      <c r="L1097" s="30"/>
      <c r="M1097" s="30"/>
      <c r="N1097" s="30"/>
      <c r="O1097" s="24"/>
    </row>
    <row r="1098" spans="7:15" x14ac:dyDescent="0.25">
      <c r="G1098" s="41">
        <f t="shared" si="464"/>
        <v>2</v>
      </c>
      <c r="H1098" s="95">
        <v>42856</v>
      </c>
      <c r="I1098" s="97" t="str">
        <f t="shared" si="462"/>
        <v/>
      </c>
      <c r="J1098" s="30" t="str">
        <f t="shared" si="463"/>
        <v/>
      </c>
      <c r="K1098" s="97">
        <f t="shared" ref="K1098:L1098" si="466">AVERAGE(I1092:I1095,I1098)</f>
        <v>34.924999999999997</v>
      </c>
      <c r="L1098" s="30">
        <f t="shared" si="466"/>
        <v>65022.516865525002</v>
      </c>
      <c r="M1098" s="30"/>
      <c r="N1098" s="30"/>
      <c r="O1098" s="24"/>
    </row>
    <row r="1099" spans="7:15" x14ac:dyDescent="0.25">
      <c r="G1099" s="41">
        <f t="shared" si="464"/>
        <v>3</v>
      </c>
      <c r="H1099" s="95">
        <v>42857</v>
      </c>
      <c r="I1099" s="97">
        <f t="shared" si="462"/>
        <v>37</v>
      </c>
      <c r="J1099" s="30">
        <f t="shared" si="463"/>
        <v>66721.748929599999</v>
      </c>
      <c r="K1099" s="30"/>
      <c r="L1099" s="30"/>
      <c r="M1099" s="30"/>
      <c r="N1099" s="30"/>
      <c r="O1099" s="24"/>
    </row>
    <row r="1100" spans="7:15" x14ac:dyDescent="0.25">
      <c r="G1100" s="41"/>
      <c r="H1100" s="95"/>
      <c r="I1100" s="97"/>
      <c r="J1100" s="30"/>
      <c r="K1100" s="30"/>
      <c r="L1100" s="30"/>
      <c r="M1100" s="30"/>
      <c r="N1100" s="30"/>
      <c r="O1100" s="24"/>
    </row>
    <row r="1101" spans="7:15" x14ac:dyDescent="0.25">
      <c r="G1101" s="41"/>
      <c r="H1101" s="95"/>
      <c r="I1101" s="97"/>
      <c r="J1101" s="30"/>
      <c r="K1101" s="30"/>
      <c r="L1101" s="30"/>
      <c r="M1101" s="30"/>
      <c r="N1101" s="30"/>
      <c r="O1101" s="24"/>
    </row>
    <row r="1102" spans="7:15" x14ac:dyDescent="0.25">
      <c r="G1102" s="41"/>
      <c r="H1102" s="95"/>
      <c r="I1102" s="97"/>
      <c r="J1102" s="30"/>
      <c r="K1102" s="30"/>
      <c r="L1102" s="30"/>
      <c r="M1102" s="97"/>
      <c r="N1102" s="30"/>
      <c r="O1102" s="24"/>
    </row>
    <row r="1103" spans="7:15" x14ac:dyDescent="0.25">
      <c r="G1103" s="41"/>
      <c r="H1103" s="95"/>
      <c r="I1103" s="97"/>
      <c r="J1103" s="30"/>
      <c r="K1103" s="30"/>
      <c r="L1103" s="30"/>
      <c r="M1103" s="30"/>
      <c r="N1103" s="30"/>
      <c r="O1103" s="24"/>
    </row>
    <row r="1104" spans="7:15" x14ac:dyDescent="0.25">
      <c r="G1104" s="41"/>
      <c r="H1104" s="95"/>
      <c r="I1104" s="97"/>
      <c r="J1104" s="30"/>
      <c r="K1104" s="30"/>
      <c r="L1104" s="30"/>
      <c r="M1104" s="30"/>
      <c r="N1104" s="30"/>
      <c r="O1104" s="24"/>
    </row>
    <row r="1105" spans="7:15" x14ac:dyDescent="0.25">
      <c r="G1105" s="41"/>
      <c r="H1105" s="95"/>
      <c r="I1105" s="97"/>
      <c r="J1105" s="30"/>
      <c r="K1105" s="97"/>
      <c r="L1105" s="30"/>
      <c r="M1105" s="30"/>
      <c r="N1105" s="30"/>
      <c r="O1105" s="24"/>
    </row>
    <row r="1106" spans="7:15" x14ac:dyDescent="0.25">
      <c r="G1106" s="41"/>
      <c r="H1106" s="95"/>
      <c r="I1106" s="97"/>
      <c r="J1106" s="30"/>
      <c r="K1106" s="30"/>
      <c r="L1106" s="30"/>
      <c r="M1106" s="30"/>
      <c r="N1106" s="30"/>
      <c r="O1106" s="24"/>
    </row>
    <row r="1107" spans="7:15" x14ac:dyDescent="0.25">
      <c r="G1107" s="41"/>
      <c r="H1107" s="95"/>
      <c r="I1107" s="97"/>
      <c r="J1107" s="30"/>
      <c r="K1107" s="30"/>
      <c r="L1107" s="30"/>
      <c r="M1107" s="30"/>
      <c r="N1107" s="30"/>
      <c r="O1107" s="24"/>
    </row>
    <row r="1108" spans="7:15" x14ac:dyDescent="0.25">
      <c r="G1108" s="41"/>
      <c r="H1108" s="95"/>
      <c r="I1108" s="97"/>
      <c r="J1108" s="30"/>
      <c r="K1108" s="30"/>
      <c r="L1108" s="30"/>
      <c r="M1108" s="30"/>
      <c r="N1108" s="30"/>
      <c r="O1108" s="24"/>
    </row>
    <row r="1109" spans="7:15" x14ac:dyDescent="0.25">
      <c r="G1109" s="41"/>
      <c r="H1109" s="95"/>
      <c r="I1109" s="97"/>
      <c r="J1109" s="30"/>
      <c r="K1109" s="30"/>
      <c r="L1109" s="30"/>
      <c r="M1109" s="97"/>
      <c r="N1109" s="30"/>
      <c r="O1109" s="24"/>
    </row>
    <row r="1110" spans="7:15" x14ac:dyDescent="0.25">
      <c r="G1110" s="41"/>
      <c r="H1110" s="95"/>
      <c r="I1110" s="97"/>
      <c r="J1110" s="30"/>
      <c r="K1110" s="30"/>
      <c r="L1110" s="30"/>
      <c r="M1110" s="30"/>
      <c r="N1110" s="30"/>
      <c r="O1110" s="24"/>
    </row>
    <row r="1111" spans="7:15" x14ac:dyDescent="0.25">
      <c r="G1111" s="41"/>
      <c r="H1111" s="95"/>
      <c r="I1111" s="97"/>
      <c r="J1111" s="30"/>
      <c r="K1111" s="30"/>
      <c r="L1111" s="30"/>
      <c r="M1111" s="30"/>
      <c r="N1111" s="30"/>
      <c r="O1111" s="24"/>
    </row>
    <row r="1112" spans="7:15" x14ac:dyDescent="0.25">
      <c r="G1112" s="41"/>
      <c r="H1112" s="95"/>
      <c r="I1112" s="97"/>
      <c r="J1112" s="30"/>
      <c r="K1112" s="97"/>
      <c r="L1112" s="30"/>
      <c r="M1112" s="30"/>
      <c r="N1112" s="30"/>
      <c r="O1112" s="24"/>
    </row>
    <row r="1113" spans="7:15" x14ac:dyDescent="0.25">
      <c r="G1113" s="41"/>
      <c r="H1113" s="95"/>
      <c r="I1113" s="97"/>
      <c r="J1113" s="30"/>
      <c r="K1113" s="30"/>
      <c r="L1113" s="30"/>
      <c r="M1113" s="30"/>
      <c r="N1113" s="30"/>
      <c r="O1113" s="24"/>
    </row>
    <row r="1114" spans="7:15" x14ac:dyDescent="0.25">
      <c r="G1114" s="41"/>
      <c r="H1114" s="95"/>
      <c r="I1114" s="97"/>
      <c r="J1114" s="30"/>
      <c r="K1114" s="30"/>
      <c r="L1114" s="30"/>
      <c r="M1114" s="30"/>
      <c r="N1114" s="30"/>
      <c r="O1114" s="24"/>
    </row>
    <row r="1115" spans="7:15" x14ac:dyDescent="0.25">
      <c r="G1115" s="41"/>
      <c r="H1115" s="95"/>
      <c r="I1115" s="97"/>
      <c r="J1115" s="30"/>
      <c r="K1115" s="30"/>
      <c r="L1115" s="30"/>
      <c r="M1115" s="30"/>
      <c r="N1115" s="30"/>
      <c r="O1115" s="24"/>
    </row>
    <row r="1116" spans="7:15" x14ac:dyDescent="0.25">
      <c r="G1116" s="41"/>
      <c r="H1116" s="95"/>
      <c r="I1116" s="97"/>
      <c r="J1116" s="30"/>
      <c r="K1116" s="30"/>
      <c r="L1116" s="30"/>
      <c r="M1116" s="97"/>
      <c r="N1116" s="30"/>
      <c r="O1116" s="24"/>
    </row>
    <row r="1117" spans="7:15" x14ac:dyDescent="0.25">
      <c r="G1117" s="41"/>
      <c r="H1117" s="95"/>
      <c r="I1117" s="97"/>
      <c r="J1117" s="30"/>
      <c r="K1117" s="30"/>
      <c r="L1117" s="30"/>
      <c r="M1117" s="30"/>
      <c r="N1117" s="30"/>
      <c r="O1117" s="24"/>
    </row>
    <row r="1118" spans="7:15" x14ac:dyDescent="0.25">
      <c r="G1118" s="41"/>
      <c r="H1118" s="95"/>
      <c r="I1118" s="97"/>
      <c r="J1118" s="30"/>
      <c r="K1118" s="30"/>
      <c r="L1118" s="30"/>
      <c r="M1118" s="30"/>
      <c r="N1118" s="30"/>
      <c r="O1118" s="24"/>
    </row>
    <row r="1119" spans="7:15" x14ac:dyDescent="0.25">
      <c r="G1119" s="41"/>
      <c r="H1119" s="95"/>
      <c r="I1119" s="97"/>
      <c r="J1119" s="30"/>
      <c r="K1119" s="97"/>
      <c r="L1119" s="30"/>
      <c r="M1119" s="30"/>
      <c r="N1119" s="30"/>
      <c r="O1119" s="24"/>
    </row>
    <row r="1120" spans="7:15" x14ac:dyDescent="0.25">
      <c r="G1120" s="41"/>
      <c r="H1120" s="95"/>
      <c r="I1120" s="97"/>
      <c r="J1120" s="30"/>
      <c r="K1120" s="30"/>
      <c r="L1120" s="30"/>
      <c r="M1120" s="30"/>
      <c r="N1120" s="30"/>
      <c r="O1120" s="24"/>
    </row>
    <row r="1121" spans="7:15" x14ac:dyDescent="0.25">
      <c r="G1121" s="41"/>
      <c r="H1121" s="95"/>
      <c r="I1121" s="97"/>
      <c r="J1121" s="30"/>
      <c r="K1121" s="30"/>
      <c r="L1121" s="30"/>
      <c r="M1121" s="30"/>
      <c r="N1121" s="30"/>
      <c r="O1121" s="24"/>
    </row>
    <row r="1122" spans="7:15" x14ac:dyDescent="0.25">
      <c r="G1122" s="41"/>
      <c r="H1122" s="95"/>
      <c r="I1122" s="97"/>
      <c r="J1122" s="30"/>
      <c r="K1122" s="30"/>
      <c r="L1122" s="30"/>
      <c r="M1122" s="30"/>
      <c r="N1122" s="30"/>
      <c r="O1122" s="24"/>
    </row>
    <row r="1123" spans="7:15" x14ac:dyDescent="0.25">
      <c r="G1123" s="41"/>
      <c r="H1123" s="95"/>
      <c r="I1123" s="97"/>
      <c r="J1123" s="30"/>
      <c r="K1123" s="30"/>
      <c r="L1123" s="30"/>
      <c r="M1123" s="97"/>
      <c r="N1123" s="30"/>
      <c r="O1123" s="24"/>
    </row>
    <row r="1124" spans="7:15" x14ac:dyDescent="0.25">
      <c r="G1124" s="41"/>
      <c r="H1124" s="95"/>
      <c r="I1124" s="97"/>
      <c r="J1124" s="30"/>
      <c r="K1124" s="30"/>
      <c r="L1124" s="30"/>
      <c r="M1124" s="30"/>
      <c r="N1124" s="30"/>
      <c r="O1124" s="24"/>
    </row>
    <row r="1125" spans="7:15" x14ac:dyDescent="0.25">
      <c r="G1125" s="41"/>
      <c r="H1125" s="95"/>
      <c r="I1125" s="97"/>
      <c r="J1125" s="30"/>
      <c r="K1125" s="30"/>
      <c r="L1125" s="30"/>
      <c r="M1125" s="30"/>
      <c r="N1125" s="30"/>
      <c r="O1125" s="24"/>
    </row>
    <row r="1126" spans="7:15" x14ac:dyDescent="0.25">
      <c r="G1126" s="41"/>
      <c r="H1126" s="95"/>
      <c r="I1126" s="97"/>
      <c r="J1126" s="30"/>
      <c r="K1126" s="97"/>
      <c r="L1126" s="30"/>
      <c r="M1126" s="30"/>
      <c r="N1126" s="30"/>
      <c r="O1126" s="24"/>
    </row>
    <row r="1127" spans="7:15" x14ac:dyDescent="0.25">
      <c r="G1127" s="41"/>
      <c r="H1127" s="95"/>
      <c r="I1127" s="97"/>
      <c r="J1127" s="30"/>
      <c r="K1127" s="30"/>
      <c r="L1127" s="30"/>
      <c r="M1127" s="30"/>
      <c r="N1127" s="30"/>
      <c r="O1127" s="24"/>
    </row>
    <row r="1128" spans="7:15" x14ac:dyDescent="0.25">
      <c r="G1128" s="41"/>
      <c r="H1128" s="95"/>
      <c r="I1128" s="97"/>
      <c r="J1128" s="30"/>
      <c r="K1128" s="30"/>
      <c r="L1128" s="30"/>
      <c r="M1128" s="30"/>
      <c r="N1128" s="30"/>
      <c r="O1128" s="24"/>
    </row>
    <row r="1129" spans="7:15" x14ac:dyDescent="0.25">
      <c r="H1129" s="95"/>
    </row>
    <row r="1130" spans="7:15" x14ac:dyDescent="0.25">
      <c r="H1130" s="95"/>
    </row>
    <row r="1131" spans="7:15" x14ac:dyDescent="0.25">
      <c r="H1131" s="95"/>
    </row>
    <row r="1132" spans="7:15" x14ac:dyDescent="0.25">
      <c r="H1132" s="95"/>
    </row>
    <row r="1133" spans="7:15" x14ac:dyDescent="0.25">
      <c r="H1133" s="95"/>
    </row>
    <row r="1134" spans="7:15" x14ac:dyDescent="0.25">
      <c r="H1134" s="95"/>
    </row>
    <row r="1135" spans="7:15" x14ac:dyDescent="0.25">
      <c r="H1135" s="95"/>
    </row>
    <row r="1136" spans="7:15" x14ac:dyDescent="0.25">
      <c r="H1136" s="95"/>
    </row>
    <row r="1137" spans="8:8" x14ac:dyDescent="0.25">
      <c r="H1137" s="95"/>
    </row>
    <row r="1138" spans="8:8" x14ac:dyDescent="0.25">
      <c r="H1138" s="95"/>
    </row>
    <row r="1139" spans="8:8" x14ac:dyDescent="0.25">
      <c r="H1139" s="95"/>
    </row>
    <row r="1140" spans="8:8" x14ac:dyDescent="0.25">
      <c r="H1140" s="95"/>
    </row>
    <row r="1141" spans="8:8" x14ac:dyDescent="0.25">
      <c r="H1141" s="95"/>
    </row>
    <row r="1142" spans="8:8" x14ac:dyDescent="0.25">
      <c r="H1142" s="95"/>
    </row>
    <row r="1143" spans="8:8" x14ac:dyDescent="0.25">
      <c r="H1143" s="95"/>
    </row>
    <row r="1144" spans="8:8" x14ac:dyDescent="0.25">
      <c r="H1144" s="95"/>
    </row>
    <row r="1145" spans="8:8" x14ac:dyDescent="0.25">
      <c r="H1145" s="95"/>
    </row>
    <row r="1146" spans="8:8" x14ac:dyDescent="0.25">
      <c r="H1146" s="95"/>
    </row>
    <row r="1147" spans="8:8" x14ac:dyDescent="0.25">
      <c r="H1147" s="95"/>
    </row>
    <row r="1148" spans="8:8" x14ac:dyDescent="0.25">
      <c r="H1148" s="95"/>
    </row>
    <row r="1149" spans="8:8" x14ac:dyDescent="0.25">
      <c r="H1149" s="95"/>
    </row>
    <row r="1150" spans="8:8" x14ac:dyDescent="0.25">
      <c r="H1150" s="95"/>
    </row>
    <row r="1151" spans="8:8" x14ac:dyDescent="0.25">
      <c r="H1151" s="95"/>
    </row>
    <row r="1152" spans="8:8" x14ac:dyDescent="0.25">
      <c r="H1152" s="95"/>
    </row>
    <row r="1153" spans="8:8" x14ac:dyDescent="0.25">
      <c r="H1153" s="95"/>
    </row>
    <row r="1154" spans="8:8" x14ac:dyDescent="0.25">
      <c r="H1154" s="95"/>
    </row>
    <row r="1155" spans="8:8" x14ac:dyDescent="0.25">
      <c r="H1155" s="95"/>
    </row>
    <row r="1156" spans="8:8" x14ac:dyDescent="0.25">
      <c r="H1156" s="95"/>
    </row>
    <row r="1157" spans="8:8" x14ac:dyDescent="0.25">
      <c r="H1157" s="95"/>
    </row>
    <row r="1158" spans="8:8" x14ac:dyDescent="0.25">
      <c r="H1158" s="95"/>
    </row>
    <row r="1159" spans="8:8" x14ac:dyDescent="0.25">
      <c r="H1159" s="95"/>
    </row>
    <row r="1160" spans="8:8" x14ac:dyDescent="0.25">
      <c r="H1160" s="95"/>
    </row>
    <row r="1161" spans="8:8" x14ac:dyDescent="0.25">
      <c r="H1161" s="95"/>
    </row>
    <row r="1162" spans="8:8" x14ac:dyDescent="0.25">
      <c r="H1162" s="95"/>
    </row>
    <row r="1163" spans="8:8" x14ac:dyDescent="0.25">
      <c r="H1163" s="95"/>
    </row>
    <row r="1164" spans="8:8" x14ac:dyDescent="0.25">
      <c r="H1164" s="95"/>
    </row>
    <row r="1165" spans="8:8" x14ac:dyDescent="0.25">
      <c r="H1165" s="95"/>
    </row>
    <row r="1166" spans="8:8" x14ac:dyDescent="0.25">
      <c r="H1166" s="95"/>
    </row>
    <row r="1167" spans="8:8" x14ac:dyDescent="0.25">
      <c r="H1167" s="95"/>
    </row>
    <row r="1168" spans="8:8" x14ac:dyDescent="0.25">
      <c r="H1168" s="95"/>
    </row>
    <row r="1169" spans="8:8" x14ac:dyDescent="0.25">
      <c r="H1169" s="95"/>
    </row>
    <row r="1170" spans="8:8" x14ac:dyDescent="0.25">
      <c r="H1170" s="95"/>
    </row>
    <row r="1171" spans="8:8" x14ac:dyDescent="0.25">
      <c r="H1171" s="95"/>
    </row>
    <row r="1172" spans="8:8" x14ac:dyDescent="0.25">
      <c r="H1172" s="95"/>
    </row>
    <row r="1173" spans="8:8" x14ac:dyDescent="0.25">
      <c r="H1173" s="95"/>
    </row>
    <row r="1174" spans="8:8" x14ac:dyDescent="0.25">
      <c r="H1174" s="95"/>
    </row>
    <row r="1175" spans="8:8" x14ac:dyDescent="0.25">
      <c r="H1175" s="95"/>
    </row>
    <row r="1176" spans="8:8" x14ac:dyDescent="0.25">
      <c r="H1176" s="95"/>
    </row>
    <row r="1177" spans="8:8" x14ac:dyDescent="0.25">
      <c r="H1177" s="95"/>
    </row>
    <row r="1178" spans="8:8" x14ac:dyDescent="0.25">
      <c r="H1178" s="95"/>
    </row>
    <row r="1179" spans="8:8" x14ac:dyDescent="0.25">
      <c r="H1179" s="95"/>
    </row>
    <row r="1180" spans="8:8" x14ac:dyDescent="0.25">
      <c r="H1180" s="95"/>
    </row>
    <row r="1181" spans="8:8" x14ac:dyDescent="0.25">
      <c r="H1181" s="95"/>
    </row>
    <row r="1182" spans="8:8" x14ac:dyDescent="0.25">
      <c r="H1182" s="95"/>
    </row>
    <row r="1183" spans="8:8" x14ac:dyDescent="0.25">
      <c r="H1183" s="95"/>
    </row>
    <row r="1184" spans="8:8" x14ac:dyDescent="0.25">
      <c r="H1184" s="95"/>
    </row>
    <row r="1185" spans="8:8" x14ac:dyDescent="0.25">
      <c r="H1185" s="95"/>
    </row>
    <row r="1186" spans="8:8" x14ac:dyDescent="0.25">
      <c r="H1186" s="95"/>
    </row>
    <row r="1187" spans="8:8" x14ac:dyDescent="0.25">
      <c r="H1187" s="95"/>
    </row>
    <row r="1188" spans="8:8" x14ac:dyDescent="0.25">
      <c r="H1188" s="95"/>
    </row>
    <row r="1189" spans="8:8" x14ac:dyDescent="0.25">
      <c r="H1189" s="95"/>
    </row>
    <row r="1190" spans="8:8" x14ac:dyDescent="0.25">
      <c r="H1190" s="95"/>
    </row>
    <row r="1191" spans="8:8" x14ac:dyDescent="0.25">
      <c r="H1191" s="95"/>
    </row>
    <row r="1192" spans="8:8" x14ac:dyDescent="0.25">
      <c r="H1192" s="95"/>
    </row>
    <row r="1193" spans="8:8" x14ac:dyDescent="0.25">
      <c r="H1193" s="95"/>
    </row>
    <row r="1194" spans="8:8" x14ac:dyDescent="0.25">
      <c r="H1194" s="95"/>
    </row>
    <row r="1195" spans="8:8" x14ac:dyDescent="0.25">
      <c r="H1195" s="95"/>
    </row>
    <row r="1196" spans="8:8" x14ac:dyDescent="0.25">
      <c r="H1196" s="95"/>
    </row>
    <row r="1197" spans="8:8" x14ac:dyDescent="0.25">
      <c r="H1197" s="95"/>
    </row>
    <row r="1198" spans="8:8" x14ac:dyDescent="0.25">
      <c r="H1198" s="95"/>
    </row>
    <row r="1199" spans="8:8" x14ac:dyDescent="0.25">
      <c r="H1199" s="95"/>
    </row>
    <row r="1200" spans="8:8" x14ac:dyDescent="0.25">
      <c r="H1200" s="95"/>
    </row>
    <row r="1201" spans="8:8" x14ac:dyDescent="0.25">
      <c r="H1201" s="95"/>
    </row>
    <row r="1202" spans="8:8" x14ac:dyDescent="0.25">
      <c r="H1202" s="95"/>
    </row>
    <row r="1203" spans="8:8" x14ac:dyDescent="0.25">
      <c r="H1203" s="95"/>
    </row>
    <row r="1204" spans="8:8" x14ac:dyDescent="0.25">
      <c r="H1204" s="95"/>
    </row>
    <row r="1205" spans="8:8" x14ac:dyDescent="0.25">
      <c r="H1205" s="95"/>
    </row>
    <row r="1206" spans="8:8" x14ac:dyDescent="0.25">
      <c r="H1206" s="95"/>
    </row>
    <row r="1207" spans="8:8" x14ac:dyDescent="0.25">
      <c r="H1207" s="95"/>
    </row>
    <row r="1208" spans="8:8" x14ac:dyDescent="0.25">
      <c r="H1208" s="95"/>
    </row>
    <row r="1209" spans="8:8" x14ac:dyDescent="0.25">
      <c r="H1209" s="95"/>
    </row>
    <row r="1210" spans="8:8" x14ac:dyDescent="0.25">
      <c r="H1210" s="95"/>
    </row>
    <row r="1211" spans="8:8" x14ac:dyDescent="0.25">
      <c r="H1211" s="95"/>
    </row>
    <row r="1212" spans="8:8" x14ac:dyDescent="0.25">
      <c r="H1212" s="95"/>
    </row>
    <row r="1213" spans="8:8" x14ac:dyDescent="0.25">
      <c r="H1213" s="95"/>
    </row>
    <row r="1214" spans="8:8" x14ac:dyDescent="0.25">
      <c r="H1214" s="95"/>
    </row>
    <row r="1215" spans="8:8" x14ac:dyDescent="0.25">
      <c r="H1215" s="95"/>
    </row>
    <row r="1216" spans="8:8" x14ac:dyDescent="0.25">
      <c r="H1216" s="95"/>
    </row>
    <row r="1217" spans="8:8" x14ac:dyDescent="0.25">
      <c r="H1217" s="95"/>
    </row>
    <row r="1218" spans="8:8" x14ac:dyDescent="0.25">
      <c r="H1218" s="95"/>
    </row>
    <row r="1219" spans="8:8" x14ac:dyDescent="0.25">
      <c r="H1219" s="95"/>
    </row>
    <row r="1220" spans="8:8" x14ac:dyDescent="0.25">
      <c r="H1220" s="95"/>
    </row>
    <row r="1221" spans="8:8" x14ac:dyDescent="0.25">
      <c r="H1221" s="95"/>
    </row>
    <row r="1222" spans="8:8" x14ac:dyDescent="0.25">
      <c r="H1222" s="95"/>
    </row>
    <row r="1223" spans="8:8" x14ac:dyDescent="0.25">
      <c r="H1223" s="95"/>
    </row>
    <row r="1224" spans="8:8" x14ac:dyDescent="0.25">
      <c r="H1224" s="95"/>
    </row>
    <row r="1225" spans="8:8" x14ac:dyDescent="0.25">
      <c r="H1225" s="95"/>
    </row>
    <row r="1226" spans="8:8" x14ac:dyDescent="0.25">
      <c r="H1226" s="95"/>
    </row>
    <row r="1227" spans="8:8" x14ac:dyDescent="0.25">
      <c r="H1227" s="95"/>
    </row>
    <row r="1228" spans="8:8" x14ac:dyDescent="0.25">
      <c r="H1228" s="95"/>
    </row>
    <row r="1229" spans="8:8" x14ac:dyDescent="0.25">
      <c r="H1229" s="95"/>
    </row>
    <row r="1230" spans="8:8" x14ac:dyDescent="0.25">
      <c r="H1230" s="95"/>
    </row>
    <row r="1231" spans="8:8" x14ac:dyDescent="0.25">
      <c r="H1231" s="95"/>
    </row>
    <row r="1232" spans="8:8" x14ac:dyDescent="0.25">
      <c r="H1232" s="95"/>
    </row>
    <row r="1233" spans="8:8" x14ac:dyDescent="0.25">
      <c r="H1233" s="95"/>
    </row>
    <row r="1234" spans="8:8" x14ac:dyDescent="0.25">
      <c r="H1234" s="95"/>
    </row>
    <row r="1235" spans="8:8" x14ac:dyDescent="0.25">
      <c r="H1235" s="95"/>
    </row>
    <row r="1236" spans="8:8" x14ac:dyDescent="0.25">
      <c r="H1236" s="95"/>
    </row>
    <row r="1237" spans="8:8" x14ac:dyDescent="0.25">
      <c r="H1237" s="95"/>
    </row>
    <row r="1238" spans="8:8" x14ac:dyDescent="0.25">
      <c r="H1238" s="95"/>
    </row>
    <row r="1239" spans="8:8" x14ac:dyDescent="0.25">
      <c r="H1239" s="95"/>
    </row>
    <row r="1240" spans="8:8" x14ac:dyDescent="0.25">
      <c r="H1240" s="95"/>
    </row>
    <row r="1241" spans="8:8" x14ac:dyDescent="0.25">
      <c r="H1241" s="95"/>
    </row>
    <row r="1242" spans="8:8" x14ac:dyDescent="0.25">
      <c r="H1242" s="95"/>
    </row>
    <row r="1243" spans="8:8" x14ac:dyDescent="0.25">
      <c r="H1243" s="95"/>
    </row>
    <row r="1244" spans="8:8" x14ac:dyDescent="0.25">
      <c r="H1244" s="95"/>
    </row>
    <row r="1245" spans="8:8" x14ac:dyDescent="0.25">
      <c r="H1245" s="95"/>
    </row>
    <row r="1246" spans="8:8" x14ac:dyDescent="0.25">
      <c r="H1246" s="95"/>
    </row>
    <row r="1247" spans="8:8" x14ac:dyDescent="0.25">
      <c r="H1247" s="95"/>
    </row>
    <row r="1248" spans="8:8" x14ac:dyDescent="0.25">
      <c r="H1248" s="95"/>
    </row>
    <row r="1249" spans="8:8" x14ac:dyDescent="0.25">
      <c r="H1249" s="95"/>
    </row>
    <row r="1250" spans="8:8" x14ac:dyDescent="0.25">
      <c r="H1250" s="95"/>
    </row>
    <row r="1251" spans="8:8" x14ac:dyDescent="0.25">
      <c r="H1251" s="95"/>
    </row>
    <row r="1252" spans="8:8" x14ac:dyDescent="0.25">
      <c r="H1252" s="95"/>
    </row>
    <row r="1253" spans="8:8" x14ac:dyDescent="0.25">
      <c r="H1253" s="95"/>
    </row>
    <row r="1254" spans="8:8" x14ac:dyDescent="0.25">
      <c r="H1254" s="95"/>
    </row>
    <row r="1255" spans="8:8" x14ac:dyDescent="0.25">
      <c r="H1255" s="95"/>
    </row>
    <row r="1256" spans="8:8" x14ac:dyDescent="0.25">
      <c r="H1256" s="95"/>
    </row>
    <row r="1257" spans="8:8" x14ac:dyDescent="0.25">
      <c r="H1257" s="95"/>
    </row>
    <row r="1258" spans="8:8" x14ac:dyDescent="0.25">
      <c r="H1258" s="95"/>
    </row>
    <row r="1259" spans="8:8" x14ac:dyDescent="0.25">
      <c r="H1259" s="95"/>
    </row>
    <row r="1260" spans="8:8" x14ac:dyDescent="0.25">
      <c r="H1260" s="95"/>
    </row>
    <row r="1261" spans="8:8" x14ac:dyDescent="0.25">
      <c r="H1261" s="95"/>
    </row>
    <row r="1262" spans="8:8" x14ac:dyDescent="0.25">
      <c r="H1262" s="95"/>
    </row>
    <row r="1263" spans="8:8" x14ac:dyDescent="0.25">
      <c r="H1263" s="95"/>
    </row>
    <row r="1264" spans="8:8" x14ac:dyDescent="0.25">
      <c r="H1264" s="95"/>
    </row>
    <row r="1265" spans="8:8" x14ac:dyDescent="0.25">
      <c r="H1265" s="95"/>
    </row>
    <row r="1266" spans="8:8" x14ac:dyDescent="0.25">
      <c r="H1266" s="95"/>
    </row>
    <row r="1267" spans="8:8" x14ac:dyDescent="0.25">
      <c r="H1267" s="95"/>
    </row>
    <row r="1268" spans="8:8" x14ac:dyDescent="0.25">
      <c r="H1268" s="95"/>
    </row>
    <row r="1269" spans="8:8" x14ac:dyDescent="0.25">
      <c r="H1269" s="95"/>
    </row>
    <row r="1270" spans="8:8" x14ac:dyDescent="0.25">
      <c r="H1270" s="95"/>
    </row>
    <row r="1271" spans="8:8" x14ac:dyDescent="0.25">
      <c r="H1271" s="95"/>
    </row>
    <row r="1272" spans="8:8" x14ac:dyDescent="0.25">
      <c r="H1272" s="95"/>
    </row>
    <row r="1273" spans="8:8" x14ac:dyDescent="0.25">
      <c r="H1273" s="95"/>
    </row>
    <row r="1274" spans="8:8" x14ac:dyDescent="0.25">
      <c r="H1274" s="95"/>
    </row>
    <row r="1275" spans="8:8" x14ac:dyDescent="0.25">
      <c r="H1275" s="95"/>
    </row>
    <row r="1276" spans="8:8" x14ac:dyDescent="0.25">
      <c r="H1276" s="95"/>
    </row>
    <row r="1277" spans="8:8" x14ac:dyDescent="0.25">
      <c r="H1277" s="95"/>
    </row>
    <row r="1278" spans="8:8" x14ac:dyDescent="0.25">
      <c r="H1278" s="95"/>
    </row>
    <row r="1279" spans="8:8" x14ac:dyDescent="0.25">
      <c r="H1279" s="95"/>
    </row>
    <row r="1280" spans="8:8" x14ac:dyDescent="0.25">
      <c r="H1280" s="95"/>
    </row>
    <row r="1281" spans="8:8" x14ac:dyDescent="0.25">
      <c r="H1281" s="95"/>
    </row>
    <row r="1282" spans="8:8" x14ac:dyDescent="0.25">
      <c r="H1282" s="95"/>
    </row>
    <row r="1283" spans="8:8" x14ac:dyDescent="0.25">
      <c r="H1283" s="95"/>
    </row>
    <row r="1284" spans="8:8" x14ac:dyDescent="0.25">
      <c r="H1284" s="95"/>
    </row>
    <row r="1285" spans="8:8" x14ac:dyDescent="0.25">
      <c r="H1285" s="95"/>
    </row>
    <row r="1286" spans="8:8" x14ac:dyDescent="0.25">
      <c r="H1286" s="95"/>
    </row>
    <row r="1287" spans="8:8" x14ac:dyDescent="0.25">
      <c r="H1287" s="95"/>
    </row>
    <row r="1288" spans="8:8" x14ac:dyDescent="0.25">
      <c r="H1288" s="95"/>
    </row>
    <row r="1289" spans="8:8" x14ac:dyDescent="0.25">
      <c r="H1289" s="95"/>
    </row>
    <row r="1290" spans="8:8" x14ac:dyDescent="0.25">
      <c r="H1290" s="95"/>
    </row>
    <row r="1291" spans="8:8" x14ac:dyDescent="0.25">
      <c r="H1291" s="95"/>
    </row>
    <row r="1292" spans="8:8" x14ac:dyDescent="0.25">
      <c r="H1292" s="95"/>
    </row>
    <row r="1293" spans="8:8" x14ac:dyDescent="0.25">
      <c r="H1293" s="95"/>
    </row>
    <row r="1294" spans="8:8" x14ac:dyDescent="0.25">
      <c r="H1294" s="95"/>
    </row>
    <row r="1295" spans="8:8" x14ac:dyDescent="0.25">
      <c r="H1295" s="95"/>
    </row>
    <row r="1296" spans="8:8" x14ac:dyDescent="0.25">
      <c r="H1296" s="95"/>
    </row>
    <row r="1297" spans="8:8" x14ac:dyDescent="0.25">
      <c r="H1297" s="95"/>
    </row>
    <row r="1298" spans="8:8" x14ac:dyDescent="0.25">
      <c r="H1298" s="95"/>
    </row>
    <row r="1299" spans="8:8" x14ac:dyDescent="0.25">
      <c r="H1299" s="95"/>
    </row>
    <row r="1300" spans="8:8" x14ac:dyDescent="0.25">
      <c r="H1300" s="95"/>
    </row>
    <row r="1301" spans="8:8" x14ac:dyDescent="0.25">
      <c r="H1301" s="95"/>
    </row>
    <row r="1302" spans="8:8" x14ac:dyDescent="0.25">
      <c r="H1302" s="95"/>
    </row>
    <row r="1303" spans="8:8" x14ac:dyDescent="0.25">
      <c r="H1303" s="95"/>
    </row>
    <row r="1304" spans="8:8" x14ac:dyDescent="0.25">
      <c r="H1304" s="95"/>
    </row>
    <row r="1305" spans="8:8" x14ac:dyDescent="0.25">
      <c r="H1305" s="95"/>
    </row>
    <row r="1306" spans="8:8" x14ac:dyDescent="0.25">
      <c r="H1306" s="95"/>
    </row>
    <row r="1307" spans="8:8" x14ac:dyDescent="0.25">
      <c r="H1307" s="95"/>
    </row>
    <row r="1308" spans="8:8" x14ac:dyDescent="0.25">
      <c r="H1308" s="95"/>
    </row>
    <row r="1309" spans="8:8" x14ac:dyDescent="0.25">
      <c r="H1309" s="95"/>
    </row>
    <row r="1310" spans="8:8" x14ac:dyDescent="0.25">
      <c r="H1310" s="95"/>
    </row>
    <row r="1311" spans="8:8" x14ac:dyDescent="0.25">
      <c r="H1311" s="95"/>
    </row>
    <row r="1312" spans="8:8" x14ac:dyDescent="0.25">
      <c r="H1312" s="95"/>
    </row>
    <row r="1313" spans="8:8" x14ac:dyDescent="0.25">
      <c r="H1313" s="95"/>
    </row>
    <row r="1314" spans="8:8" x14ac:dyDescent="0.25">
      <c r="H1314" s="95"/>
    </row>
    <row r="1315" spans="8:8" x14ac:dyDescent="0.25">
      <c r="H1315" s="95"/>
    </row>
    <row r="1316" spans="8:8" x14ac:dyDescent="0.25">
      <c r="H1316" s="95"/>
    </row>
    <row r="1317" spans="8:8" x14ac:dyDescent="0.25">
      <c r="H1317" s="95"/>
    </row>
    <row r="1318" spans="8:8" x14ac:dyDescent="0.25">
      <c r="H1318" s="95"/>
    </row>
    <row r="1319" spans="8:8" x14ac:dyDescent="0.25">
      <c r="H1319" s="95"/>
    </row>
    <row r="1320" spans="8:8" x14ac:dyDescent="0.25">
      <c r="H1320" s="95"/>
    </row>
    <row r="1321" spans="8:8" x14ac:dyDescent="0.25">
      <c r="H1321" s="95"/>
    </row>
    <row r="1322" spans="8:8" x14ac:dyDescent="0.25">
      <c r="H1322" s="95"/>
    </row>
    <row r="1323" spans="8:8" x14ac:dyDescent="0.25">
      <c r="H1323" s="95"/>
    </row>
    <row r="1324" spans="8:8" x14ac:dyDescent="0.25">
      <c r="H1324" s="95"/>
    </row>
    <row r="1325" spans="8:8" x14ac:dyDescent="0.25">
      <c r="H1325" s="95"/>
    </row>
    <row r="1326" spans="8:8" x14ac:dyDescent="0.25">
      <c r="H1326" s="95"/>
    </row>
    <row r="1327" spans="8:8" x14ac:dyDescent="0.25">
      <c r="H1327" s="95"/>
    </row>
    <row r="1328" spans="8:8" x14ac:dyDescent="0.25">
      <c r="H1328" s="95"/>
    </row>
    <row r="1329" spans="8:8" x14ac:dyDescent="0.25">
      <c r="H1329" s="95"/>
    </row>
    <row r="1330" spans="8:8" x14ac:dyDescent="0.25">
      <c r="H1330" s="95"/>
    </row>
    <row r="1331" spans="8:8" x14ac:dyDescent="0.25">
      <c r="H1331" s="95"/>
    </row>
    <row r="1332" spans="8:8" x14ac:dyDescent="0.25">
      <c r="H1332" s="95"/>
    </row>
    <row r="1333" spans="8:8" x14ac:dyDescent="0.25">
      <c r="H1333" s="95"/>
    </row>
    <row r="1334" spans="8:8" x14ac:dyDescent="0.25">
      <c r="H1334" s="95"/>
    </row>
    <row r="1335" spans="8:8" x14ac:dyDescent="0.25">
      <c r="H1335" s="95"/>
    </row>
    <row r="1336" spans="8:8" x14ac:dyDescent="0.25">
      <c r="H1336" s="95"/>
    </row>
    <row r="1337" spans="8:8" x14ac:dyDescent="0.25">
      <c r="H1337" s="95"/>
    </row>
    <row r="1338" spans="8:8" x14ac:dyDescent="0.25">
      <c r="H1338" s="95"/>
    </row>
    <row r="1339" spans="8:8" x14ac:dyDescent="0.25">
      <c r="H1339" s="95"/>
    </row>
    <row r="1340" spans="8:8" x14ac:dyDescent="0.25">
      <c r="H1340" s="95"/>
    </row>
    <row r="1341" spans="8:8" x14ac:dyDescent="0.25">
      <c r="H1341" s="95"/>
    </row>
    <row r="1342" spans="8:8" x14ac:dyDescent="0.25">
      <c r="H1342" s="95"/>
    </row>
    <row r="1343" spans="8:8" x14ac:dyDescent="0.25">
      <c r="H1343" s="95"/>
    </row>
    <row r="1344" spans="8:8" x14ac:dyDescent="0.25">
      <c r="H1344" s="95"/>
    </row>
    <row r="1345" spans="8:8" x14ac:dyDescent="0.25">
      <c r="H1345" s="95"/>
    </row>
    <row r="1346" spans="8:8" x14ac:dyDescent="0.25">
      <c r="H1346" s="95"/>
    </row>
    <row r="1347" spans="8:8" x14ac:dyDescent="0.25">
      <c r="H1347" s="95"/>
    </row>
    <row r="1348" spans="8:8" x14ac:dyDescent="0.25">
      <c r="H1348" s="72"/>
    </row>
    <row r="1349" spans="8:8" x14ac:dyDescent="0.25">
      <c r="H1349" s="72"/>
    </row>
    <row r="1350" spans="8:8" x14ac:dyDescent="0.25">
      <c r="H1350" s="72"/>
    </row>
    <row r="1351" spans="8:8" x14ac:dyDescent="0.25">
      <c r="H1351" s="72"/>
    </row>
    <row r="1352" spans="8:8" x14ac:dyDescent="0.25">
      <c r="H1352" s="72"/>
    </row>
    <row r="1353" spans="8:8" x14ac:dyDescent="0.25">
      <c r="H1353" s="72"/>
    </row>
    <row r="1354" spans="8:8" x14ac:dyDescent="0.25">
      <c r="H1354" s="72"/>
    </row>
    <row r="1355" spans="8:8" x14ac:dyDescent="0.25">
      <c r="H1355" s="72"/>
    </row>
    <row r="1356" spans="8:8" x14ac:dyDescent="0.25">
      <c r="H1356" s="72"/>
    </row>
    <row r="1357" spans="8:8" x14ac:dyDescent="0.25">
      <c r="H1357" s="72"/>
    </row>
    <row r="1358" spans="8:8" x14ac:dyDescent="0.25">
      <c r="H1358" s="72"/>
    </row>
    <row r="1359" spans="8:8" x14ac:dyDescent="0.25">
      <c r="H1359" s="72"/>
    </row>
    <row r="1360" spans="8:8" x14ac:dyDescent="0.25">
      <c r="H1360" s="72"/>
    </row>
    <row r="1361" spans="8:8" x14ac:dyDescent="0.25">
      <c r="H1361" s="72"/>
    </row>
    <row r="1362" spans="8:8" x14ac:dyDescent="0.25">
      <c r="H1362" s="72"/>
    </row>
    <row r="1363" spans="8:8" x14ac:dyDescent="0.25">
      <c r="H1363" s="72"/>
    </row>
    <row r="1364" spans="8:8" x14ac:dyDescent="0.25">
      <c r="H1364" s="72"/>
    </row>
    <row r="1365" spans="8:8" x14ac:dyDescent="0.25">
      <c r="H1365" s="72"/>
    </row>
    <row r="1366" spans="8:8" x14ac:dyDescent="0.25">
      <c r="H1366" s="72"/>
    </row>
    <row r="1367" spans="8:8" x14ac:dyDescent="0.25">
      <c r="H1367" s="72"/>
    </row>
    <row r="1368" spans="8:8" x14ac:dyDescent="0.25">
      <c r="H1368" s="72"/>
    </row>
    <row r="1369" spans="8:8" x14ac:dyDescent="0.25">
      <c r="H1369" s="72"/>
    </row>
    <row r="1370" spans="8:8" x14ac:dyDescent="0.25">
      <c r="H1370" s="72"/>
    </row>
  </sheetData>
  <autoFilter ref="G5:J1128"/>
  <mergeCells count="13">
    <mergeCell ref="D3:E4"/>
    <mergeCell ref="AT3:AW4"/>
    <mergeCell ref="BB2:BN2"/>
    <mergeCell ref="BB3:BD4"/>
    <mergeCell ref="BG3:BI4"/>
    <mergeCell ref="BL3:BN4"/>
    <mergeCell ref="U3:V4"/>
    <mergeCell ref="Y3:Z4"/>
    <mergeCell ref="AD3:AG4"/>
    <mergeCell ref="AL3:AO4"/>
    <mergeCell ref="K3:L4"/>
    <mergeCell ref="M3:N4"/>
    <mergeCell ref="Q3:R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/>
  <dimension ref="C2:CD1370"/>
  <sheetViews>
    <sheetView showGridLines="0" workbookViewId="0">
      <selection activeCell="J34" sqref="J34"/>
    </sheetView>
  </sheetViews>
  <sheetFormatPr defaultRowHeight="15" x14ac:dyDescent="0.25"/>
  <cols>
    <col min="1" max="1" width="6.5703125" customWidth="1"/>
    <col min="3" max="3" width="10.5703125" customWidth="1"/>
    <col min="4" max="5" width="9.28515625" bestFit="1" customWidth="1"/>
    <col min="6" max="6" width="4.85546875" customWidth="1"/>
    <col min="7" max="7" width="9.140625" customWidth="1"/>
    <col min="8" max="8" width="10.85546875" bestFit="1" customWidth="1"/>
    <col min="9" max="9" width="9.28515625" customWidth="1"/>
    <col min="10" max="10" width="10.85546875" customWidth="1"/>
    <col min="11" max="11" width="10.7109375" customWidth="1"/>
    <col min="12" max="12" width="10.140625" customWidth="1"/>
    <col min="13" max="14" width="10" customWidth="1"/>
    <col min="15" max="15" width="7" customWidth="1"/>
    <col min="16" max="16" width="14.5703125" style="74" customWidth="1"/>
    <col min="17" max="18" width="9.28515625" bestFit="1" customWidth="1"/>
    <col min="19" max="19" width="7.7109375" customWidth="1"/>
    <col min="20" max="20" width="11.85546875" customWidth="1"/>
    <col min="21" max="21" width="11.28515625" customWidth="1"/>
    <col min="22" max="22" width="9.85546875" customWidth="1"/>
    <col min="23" max="23" width="9.28515625" bestFit="1" customWidth="1"/>
    <col min="24" max="24" width="12.140625" customWidth="1"/>
    <col min="25" max="25" width="9.28515625" bestFit="1" customWidth="1"/>
    <col min="26" max="26" width="10.42578125" customWidth="1"/>
    <col min="27" max="27" width="9.28515625" bestFit="1" customWidth="1"/>
    <col min="28" max="28" width="5.7109375" customWidth="1"/>
    <col min="29" max="29" width="14.5703125" style="74" customWidth="1"/>
    <col min="30" max="33" width="9.28515625" bestFit="1" customWidth="1"/>
    <col min="34" max="34" width="8.140625" customWidth="1"/>
    <col min="35" max="35" width="5.85546875" customWidth="1"/>
    <col min="36" max="36" width="6.42578125" customWidth="1"/>
    <col min="37" max="37" width="11.85546875" customWidth="1"/>
    <col min="38" max="38" width="11.28515625" customWidth="1"/>
    <col min="39" max="39" width="8.5703125" customWidth="1"/>
    <col min="40" max="41" width="9.85546875" customWidth="1"/>
    <col min="42" max="42" width="9.28515625" bestFit="1" customWidth="1"/>
    <col min="43" max="43" width="7.28515625" customWidth="1"/>
    <col min="44" max="44" width="7" customWidth="1"/>
    <col min="45" max="45" width="12.140625" customWidth="1"/>
    <col min="46" max="46" width="9.28515625" bestFit="1" customWidth="1"/>
    <col min="47" max="47" width="8.7109375" customWidth="1"/>
    <col min="48" max="49" width="10" customWidth="1"/>
    <col min="50" max="50" width="9.28515625" bestFit="1" customWidth="1"/>
    <col min="51" max="51" width="7.42578125" customWidth="1"/>
    <col min="52" max="52" width="9" customWidth="1"/>
    <col min="53" max="53" width="9.140625" style="60"/>
    <col min="54" max="56" width="9.42578125" style="60" bestFit="1" customWidth="1"/>
    <col min="57" max="57" width="11.5703125" style="60" bestFit="1" customWidth="1"/>
    <col min="58" max="58" width="10.5703125" style="60" bestFit="1" customWidth="1"/>
    <col min="59" max="59" width="9.42578125" style="60" bestFit="1" customWidth="1"/>
    <col min="61" max="61" width="11.140625" customWidth="1"/>
    <col min="62" max="63" width="9.28515625" bestFit="1" customWidth="1"/>
    <col min="64" max="64" width="7.7109375" customWidth="1"/>
    <col min="65" max="65" width="5.42578125" customWidth="1"/>
    <col min="66" max="66" width="11.140625" customWidth="1"/>
    <col min="67" max="68" width="9.28515625" bestFit="1" customWidth="1"/>
    <col min="69" max="69" width="8" customWidth="1"/>
    <col min="70" max="70" width="5.5703125" customWidth="1"/>
    <col min="71" max="71" width="10.7109375" customWidth="1"/>
    <col min="72" max="73" width="9.28515625" bestFit="1" customWidth="1"/>
    <col min="74" max="74" width="8.7109375" customWidth="1"/>
    <col min="77" max="79" width="9.42578125" bestFit="1" customWidth="1"/>
    <col min="80" max="80" width="11.5703125" bestFit="1" customWidth="1"/>
    <col min="81" max="81" width="10.5703125" bestFit="1" customWidth="1"/>
    <col min="82" max="82" width="9.42578125" bestFit="1" customWidth="1"/>
  </cols>
  <sheetData>
    <row r="2" spans="3:82" x14ac:dyDescent="0.25">
      <c r="BI2" s="207" t="s">
        <v>143</v>
      </c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</row>
    <row r="3" spans="3:82" ht="19.5" customHeight="1" x14ac:dyDescent="0.25">
      <c r="D3" s="219" t="s">
        <v>146</v>
      </c>
      <c r="E3" s="219"/>
      <c r="K3" s="221" t="s">
        <v>137</v>
      </c>
      <c r="L3" s="221"/>
      <c r="M3" s="221" t="s">
        <v>138</v>
      </c>
      <c r="N3" s="221"/>
      <c r="O3" s="103"/>
      <c r="P3" s="85"/>
      <c r="Q3" s="221" t="s">
        <v>139</v>
      </c>
      <c r="R3" s="221"/>
      <c r="S3" s="103"/>
      <c r="T3" s="103"/>
      <c r="U3" s="221" t="s">
        <v>137</v>
      </c>
      <c r="V3" s="221"/>
      <c r="W3" s="103"/>
      <c r="X3" s="103"/>
      <c r="Y3" s="221" t="s">
        <v>138</v>
      </c>
      <c r="Z3" s="221"/>
      <c r="AD3" s="221" t="s">
        <v>140</v>
      </c>
      <c r="AE3" s="221"/>
      <c r="AF3" s="221"/>
      <c r="AG3" s="221"/>
      <c r="AH3" s="103"/>
      <c r="AI3" s="103"/>
      <c r="AJ3" s="103"/>
      <c r="AK3" s="103"/>
      <c r="AL3" s="221" t="s">
        <v>141</v>
      </c>
      <c r="AM3" s="221"/>
      <c r="AN3" s="221"/>
      <c r="AO3" s="221"/>
      <c r="AP3" s="103"/>
      <c r="AQ3" s="103"/>
      <c r="AR3" s="103"/>
      <c r="AS3" s="103"/>
      <c r="AT3" s="221" t="s">
        <v>142</v>
      </c>
      <c r="AU3" s="221"/>
      <c r="AV3" s="221"/>
      <c r="AW3" s="221"/>
      <c r="BI3" s="223" t="s">
        <v>144</v>
      </c>
      <c r="BJ3" s="223"/>
      <c r="BK3" s="223"/>
      <c r="BL3" s="94"/>
      <c r="BN3" s="224" t="s">
        <v>148</v>
      </c>
      <c r="BO3" s="224"/>
      <c r="BP3" s="224"/>
      <c r="BS3" s="223" t="s">
        <v>145</v>
      </c>
      <c r="BT3" s="223"/>
      <c r="BU3" s="223"/>
    </row>
    <row r="4" spans="3:82" x14ac:dyDescent="0.25">
      <c r="D4" s="220"/>
      <c r="E4" s="220"/>
      <c r="K4" s="222"/>
      <c r="L4" s="222"/>
      <c r="M4" s="222"/>
      <c r="N4" s="222"/>
      <c r="O4" s="103"/>
      <c r="P4" s="85"/>
      <c r="Q4" s="222"/>
      <c r="R4" s="222"/>
      <c r="S4" s="103"/>
      <c r="T4" s="104"/>
      <c r="U4" s="222"/>
      <c r="V4" s="222"/>
      <c r="W4" s="103"/>
      <c r="X4" s="104"/>
      <c r="Y4" s="222"/>
      <c r="Z4" s="222"/>
      <c r="AD4" s="222"/>
      <c r="AE4" s="222"/>
      <c r="AF4" s="222"/>
      <c r="AG4" s="222"/>
      <c r="AH4" s="103"/>
      <c r="AI4" s="103"/>
      <c r="AJ4" s="103"/>
      <c r="AK4" s="104"/>
      <c r="AL4" s="222"/>
      <c r="AM4" s="222"/>
      <c r="AN4" s="222"/>
      <c r="AO4" s="222"/>
      <c r="AP4" s="103"/>
      <c r="AQ4" s="103"/>
      <c r="AR4" s="103"/>
      <c r="AS4" s="104"/>
      <c r="AT4" s="222"/>
      <c r="AU4" s="222"/>
      <c r="AV4" s="222"/>
      <c r="AW4" s="222"/>
      <c r="BI4" s="222"/>
      <c r="BJ4" s="222"/>
      <c r="BK4" s="222"/>
      <c r="BN4" s="225"/>
      <c r="BO4" s="225"/>
      <c r="BP4" s="225"/>
      <c r="BS4" s="222"/>
      <c r="BT4" s="222"/>
      <c r="BU4" s="222"/>
    </row>
    <row r="5" spans="3:82" x14ac:dyDescent="0.25">
      <c r="C5" s="87" t="s">
        <v>127</v>
      </c>
      <c r="D5" s="87" t="s">
        <v>136</v>
      </c>
      <c r="E5" s="87" t="s">
        <v>126</v>
      </c>
      <c r="G5" s="68" t="s">
        <v>129</v>
      </c>
      <c r="H5" s="87" t="s">
        <v>127</v>
      </c>
      <c r="I5" s="87" t="s">
        <v>136</v>
      </c>
      <c r="J5" s="87" t="s">
        <v>126</v>
      </c>
      <c r="K5" s="87" t="s">
        <v>136</v>
      </c>
      <c r="L5" s="87" t="s">
        <v>126</v>
      </c>
      <c r="M5" s="87" t="s">
        <v>136</v>
      </c>
      <c r="N5" s="87" t="s">
        <v>126</v>
      </c>
      <c r="P5" s="87" t="s">
        <v>127</v>
      </c>
      <c r="Q5" s="87" t="s">
        <v>136</v>
      </c>
      <c r="R5" s="87" t="s">
        <v>126</v>
      </c>
      <c r="T5" s="87" t="s">
        <v>127</v>
      </c>
      <c r="U5" s="87" t="s">
        <v>136</v>
      </c>
      <c r="V5" s="87" t="s">
        <v>126</v>
      </c>
      <c r="X5" s="87" t="s">
        <v>127</v>
      </c>
      <c r="Y5" s="87" t="s">
        <v>136</v>
      </c>
      <c r="Z5" s="87" t="s">
        <v>126</v>
      </c>
      <c r="AC5" s="87" t="s">
        <v>130</v>
      </c>
      <c r="AD5" s="87" t="s">
        <v>136</v>
      </c>
      <c r="AE5" s="87" t="s">
        <v>131</v>
      </c>
      <c r="AF5" s="87" t="s">
        <v>126</v>
      </c>
      <c r="AG5" s="87" t="s">
        <v>131</v>
      </c>
      <c r="AK5" s="87" t="s">
        <v>127</v>
      </c>
      <c r="AL5" s="87" t="s">
        <v>136</v>
      </c>
      <c r="AM5" s="87" t="s">
        <v>131</v>
      </c>
      <c r="AN5" s="87" t="s">
        <v>126</v>
      </c>
      <c r="AO5" s="87" t="s">
        <v>131</v>
      </c>
      <c r="AS5" s="87" t="s">
        <v>127</v>
      </c>
      <c r="AT5" s="87" t="s">
        <v>136</v>
      </c>
      <c r="AU5" s="87" t="s">
        <v>131</v>
      </c>
      <c r="AV5" s="87" t="s">
        <v>126</v>
      </c>
      <c r="AW5" s="87" t="s">
        <v>131</v>
      </c>
      <c r="BA5" s="60" t="s">
        <v>132</v>
      </c>
      <c r="BI5" s="87" t="s">
        <v>127</v>
      </c>
      <c r="BJ5" s="87" t="s">
        <v>136</v>
      </c>
      <c r="BK5" s="87" t="s">
        <v>126</v>
      </c>
      <c r="BL5" s="93"/>
      <c r="BN5" s="87" t="s">
        <v>127</v>
      </c>
      <c r="BO5" s="87" t="s">
        <v>136</v>
      </c>
      <c r="BP5" s="87" t="s">
        <v>126</v>
      </c>
      <c r="BQ5" s="93"/>
      <c r="BS5" s="87" t="s">
        <v>127</v>
      </c>
      <c r="BT5" s="87" t="s">
        <v>136</v>
      </c>
      <c r="BU5" s="87" t="s">
        <v>126</v>
      </c>
      <c r="BX5" s="60" t="s">
        <v>149</v>
      </c>
      <c r="BY5" s="60"/>
      <c r="BZ5" s="60"/>
      <c r="CA5" s="60"/>
      <c r="CB5" s="60"/>
      <c r="CC5" s="60"/>
      <c r="CD5" s="60"/>
    </row>
    <row r="6" spans="3:82" s="24" customFormat="1" ht="13.5" thickBot="1" x14ac:dyDescent="0.25">
      <c r="C6" s="95">
        <v>42795</v>
      </c>
      <c r="D6" s="96">
        <v>33.520000000000003</v>
      </c>
      <c r="E6" s="30">
        <v>66988.875339699996</v>
      </c>
      <c r="G6" s="41">
        <f>WEEKDAY(H6)</f>
        <v>2</v>
      </c>
      <c r="H6" s="95">
        <v>41764</v>
      </c>
      <c r="I6" s="97">
        <f>IFERROR(VLOOKUP(H6,$C$6:$E$936,2,FALSE),"")</f>
        <v>21.22490225</v>
      </c>
      <c r="J6" s="30">
        <f>IFERROR(VLOOKUP(H6,$C$6:$E$936,3,FALSE),"")</f>
        <v>53446.17</v>
      </c>
      <c r="K6" s="30"/>
      <c r="L6" s="30"/>
      <c r="M6" s="30"/>
      <c r="N6" s="30"/>
      <c r="P6" s="98">
        <v>41764</v>
      </c>
      <c r="Q6" s="97">
        <f>IFERROR(VLOOKUP(P6,$H$6:$J$1128,2,FALSE),"")</f>
        <v>21.22490225</v>
      </c>
      <c r="R6" s="30">
        <f>IFERROR(VLOOKUP(P6,$H$6:$J$1128,3,FALSE),"")</f>
        <v>53446.17</v>
      </c>
      <c r="S6" s="27" t="s">
        <v>120</v>
      </c>
      <c r="T6" s="95">
        <v>41764</v>
      </c>
      <c r="U6" s="97">
        <f>IFERROR(VLOOKUP(T6,$H$6:$N$1128,4,FALSE),"")</f>
        <v>0</v>
      </c>
      <c r="V6" s="30">
        <f>IFERROR(VLOOKUP(T6,$H$6:$N$1128,5,FALSE),"")</f>
        <v>0</v>
      </c>
      <c r="W6" s="27" t="s">
        <v>120</v>
      </c>
      <c r="X6" s="95">
        <v>41768</v>
      </c>
      <c r="Y6" s="97">
        <f>IFERROR(VLOOKUP(X6,$H$6:$N$1128,6,FALSE),"")</f>
        <v>21.046475820000001</v>
      </c>
      <c r="Z6" s="30">
        <f>IFERROR(VLOOKUP(X6,$H$6:$N$1128,7,FALSE),"")</f>
        <v>53560.271999999997</v>
      </c>
      <c r="AA6" s="27" t="s">
        <v>120</v>
      </c>
      <c r="AC6" s="98"/>
      <c r="AD6" s="97"/>
      <c r="AE6" s="97"/>
      <c r="AF6" s="30"/>
      <c r="AG6" s="30"/>
      <c r="AH6" s="27" t="s">
        <v>120</v>
      </c>
      <c r="AI6" s="27"/>
      <c r="AJ6" s="27"/>
      <c r="AK6" s="95"/>
      <c r="AL6" s="97"/>
      <c r="AM6" s="97"/>
      <c r="AN6" s="30"/>
      <c r="AO6" s="30"/>
      <c r="AP6" s="27" t="s">
        <v>120</v>
      </c>
      <c r="AQ6" s="27"/>
      <c r="AR6" s="27"/>
      <c r="AS6" s="95"/>
      <c r="AT6" s="97"/>
      <c r="AU6" s="97"/>
      <c r="AV6" s="30"/>
      <c r="AW6" s="30"/>
      <c r="AX6" s="27" t="s">
        <v>120</v>
      </c>
      <c r="AY6" s="27"/>
      <c r="AZ6" s="27"/>
      <c r="BI6" s="98">
        <v>41771</v>
      </c>
      <c r="BJ6" s="34">
        <f>IF(OR(AE7&gt;($AI$14+$AI$15*$AI$13),AE7&lt;($AI$14-$AI$15*$AI$13)),"",AE7)</f>
        <v>9.6530282998936231E-3</v>
      </c>
      <c r="BK6" s="34">
        <f>IF(OR(AG7&gt;($AJ$14+$AI$15*$AJ$13),AG7&lt;($AJ$14-$AI$15*$AJ$13)),"",AG7)</f>
        <v>1.1288217519325667E-2</v>
      </c>
      <c r="BL6" s="27" t="s">
        <v>120</v>
      </c>
      <c r="BN6" s="95">
        <v>41778</v>
      </c>
      <c r="BO6" s="34">
        <f>IF(OR(AM8&gt;($AQ$14+$AQ$15*$AQ$13),AM8&lt;($AQ$14-$AQ$15*$AQ$13)),"",AM8)</f>
        <v>1.6597891409037831E-2</v>
      </c>
      <c r="BP6" s="34">
        <f>IF(OR(AO8&gt;($AR$14+$AQ$15*$AR$13),AO8&lt;($AR$14-$AQ$15*$AR$13)),"",AO8)</f>
        <v>4.0761705233776958E-3</v>
      </c>
      <c r="BQ6" s="27" t="s">
        <v>120</v>
      </c>
      <c r="BS6" s="95">
        <v>41775</v>
      </c>
      <c r="BT6" s="34">
        <f>IF(OR(AU7&gt;($AY$14+$AY$15*$AY$13),AU7&lt;($AY$14-$AY$15*$AY$13)),"",AU7)</f>
        <v>1.0287870524200625E-2</v>
      </c>
      <c r="BU6" s="34">
        <f>IF(OR(AW7&gt;($AZ$14+$AY$15*$AZ$13),AW7&lt;($AZ$14-$AY$15*$AZ$13)),"",AW7)</f>
        <v>8.9324577858361388E-3</v>
      </c>
      <c r="BV6" s="27" t="s">
        <v>120</v>
      </c>
    </row>
    <row r="7" spans="3:82" s="24" customFormat="1" ht="12.75" x14ac:dyDescent="0.2">
      <c r="C7" s="95">
        <v>42790</v>
      </c>
      <c r="D7" s="96">
        <v>32.880000000000003</v>
      </c>
      <c r="E7" s="30">
        <v>66662.104937199998</v>
      </c>
      <c r="G7" s="41">
        <f t="shared" ref="G7:G70" si="0">WEEKDAY(H7)</f>
        <v>3</v>
      </c>
      <c r="H7" s="95">
        <v>41765</v>
      </c>
      <c r="I7" s="97">
        <f t="shared" ref="I7:I70" si="1">IFERROR(VLOOKUP(H7,$C$6:$E$936,2,FALSE),"")</f>
        <v>21.420975250000001</v>
      </c>
      <c r="J7" s="30">
        <f t="shared" ref="J7:J70" si="2">IFERROR(VLOOKUP(H7,$C$6:$E$936,3,FALSE),"")</f>
        <v>53779.74</v>
      </c>
      <c r="K7" s="30"/>
      <c r="L7" s="30"/>
      <c r="M7" s="30"/>
      <c r="N7" s="30"/>
      <c r="P7" s="98">
        <v>41771</v>
      </c>
      <c r="Q7" s="97">
        <f t="shared" ref="Q7:Q70" si="3">IFERROR(VLOOKUP(P7,$H$6:$J$1128,2,FALSE),"")</f>
        <v>21.4307789</v>
      </c>
      <c r="R7" s="30">
        <f t="shared" ref="R7:R70" si="4">IFERROR(VLOOKUP(P7,$H$6:$J$1128,3,FALSE),"")</f>
        <v>54052.9</v>
      </c>
      <c r="S7" s="88">
        <f>CORREL(Q6:Q166,R6:R166)</f>
        <v>0.66461389741074506</v>
      </c>
      <c r="T7" s="95">
        <v>41771</v>
      </c>
      <c r="U7" s="97">
        <f t="shared" ref="U7:U70" si="5">IFERROR(VLOOKUP(T7,$H$6:$N$1128,4,FALSE),"")</f>
        <v>21.087651149999999</v>
      </c>
      <c r="V7" s="30">
        <f t="shared" ref="V7:V70" si="6">IFERROR(VLOOKUP(T7,$H$6:$N$1128,5,FALSE),"")</f>
        <v>53681.618000000002</v>
      </c>
      <c r="W7" s="88">
        <f>CORREL(U7:U166,V7:V166)</f>
        <v>0.67054580002238051</v>
      </c>
      <c r="X7" s="95">
        <v>41775</v>
      </c>
      <c r="Y7" s="97">
        <f t="shared" ref="Y7:Y70" si="7">IFERROR(VLOOKUP(X7,$H$6:$N$1128,6,FALSE),"")</f>
        <v>21.264116850000001</v>
      </c>
      <c r="Z7" s="30">
        <f t="shared" ref="Z7:Z70" si="8">IFERROR(VLOOKUP(X7,$H$6:$N$1128,7,FALSE),"")</f>
        <v>54040.840000000004</v>
      </c>
      <c r="AA7" s="88">
        <f>CORREL(Y6:Y166,Z6:Z166)</f>
        <v>0.66739737398111487</v>
      </c>
      <c r="AC7" s="98">
        <v>41771</v>
      </c>
      <c r="AD7" s="34">
        <f>Q7/Q6-1</f>
        <v>9.6997690531177572E-3</v>
      </c>
      <c r="AE7" s="34">
        <f>LN(1+AD7)</f>
        <v>9.6530282998936231E-3</v>
      </c>
      <c r="AF7" s="34">
        <f>R7/R6-1</f>
        <v>1.1352169856137628E-2</v>
      </c>
      <c r="AG7" s="34">
        <f>LN(1+AF7)</f>
        <v>1.1288217519325667E-2</v>
      </c>
      <c r="AH7" s="88">
        <f>CORREL(AD7:AD166,AF7:AF166)</f>
        <v>0.5572148041501982</v>
      </c>
      <c r="AI7" s="88"/>
      <c r="AJ7" s="88"/>
      <c r="AK7" s="95"/>
      <c r="AL7" s="34"/>
      <c r="AM7" s="34"/>
      <c r="AN7" s="34"/>
      <c r="AO7" s="34"/>
      <c r="AP7" s="88">
        <f>CORREL(AL8:AL166,AN8:AN166)</f>
        <v>0.56690548415456665</v>
      </c>
      <c r="AQ7" s="88"/>
      <c r="AR7" s="88"/>
      <c r="AS7" s="95">
        <v>41775</v>
      </c>
      <c r="AT7" s="34">
        <f>Y7/Y6-1</f>
        <v>1.0340972610396904E-2</v>
      </c>
      <c r="AU7" s="34">
        <f>LN(1+AT7)</f>
        <v>1.0287870524200625E-2</v>
      </c>
      <c r="AV7" s="34">
        <f>Z7/Z6-1</f>
        <v>8.972471237636892E-3</v>
      </c>
      <c r="AW7" s="34">
        <f>LN(1+AV7)</f>
        <v>8.9324577858361388E-3</v>
      </c>
      <c r="AX7" s="88">
        <f>CORREL(AT7:AT167,AV7:AV167)</f>
        <v>0.55802598337909481</v>
      </c>
      <c r="AY7" s="88"/>
      <c r="AZ7" s="88"/>
      <c r="BA7" s="59" t="s">
        <v>65</v>
      </c>
      <c r="BB7" s="59"/>
      <c r="BI7" s="98">
        <v>41778</v>
      </c>
      <c r="BJ7" s="34">
        <f t="shared" ref="BJ7:BJ42" si="9">IF(OR(AE8&gt;($AI$14+$AI$15*$AI$13),AE8&lt;($AI$14-$AI$15*$AI$13)),"",AE8)</f>
        <v>4.0346126509737644E-2</v>
      </c>
      <c r="BK7" s="34">
        <f t="shared" ref="BK7:BK42" si="10">IF(OR(AG8&gt;($AJ$14+$AI$15*$AJ$13),AG8&lt;($AJ$14-$AI$15*$AJ$13)),"",AG8)</f>
        <v>-1.3031113768706281E-2</v>
      </c>
      <c r="BL7" s="88">
        <f>CORREL(BJ6:BJ147,BK6:BK147)</f>
        <v>0.59132503500799505</v>
      </c>
      <c r="BN7" s="95">
        <v>41785</v>
      </c>
      <c r="BO7" s="34">
        <f t="shared" ref="BO7:BO28" si="11">IF(OR(AM9&gt;($AQ$14+$AQ$15*$AQ$13),AM9&lt;($AQ$14-$AQ$15*$AQ$13)),"",AM9)</f>
        <v>2.8043855741278847E-2</v>
      </c>
      <c r="BP7" s="34">
        <f t="shared" ref="BP7:BP28" si="12">IF(OR(AO9&gt;($AR$14+$AQ$15*$AR$13),AO9&lt;($AR$14-$AQ$15*$AR$13)),"",AO9)</f>
        <v>-2.4677483081707682E-2</v>
      </c>
      <c r="BQ7" s="88">
        <f>CORREL(BO6:BO150,BP6:BP150)</f>
        <v>0.57092313543887907</v>
      </c>
      <c r="BS7" s="95">
        <v>41782</v>
      </c>
      <c r="BT7" s="34">
        <f t="shared" ref="BT7:BT28" si="13">IF(OR(AU8&gt;($AY$14+$AY$15*$AY$13),AU8&lt;($AY$14-$AY$15*$AY$13)),"",AU8)</f>
        <v>3.6752869310097011E-2</v>
      </c>
      <c r="BU7" s="34">
        <f t="shared" ref="BU7:BU28" si="14">IF(OR(AW8&gt;($AZ$14+$AY$15*$AZ$13),AW8&lt;($AZ$14-$AY$15*$AZ$13)),"",AW8)</f>
        <v>-2.5673936382846839E-2</v>
      </c>
      <c r="BV7" s="88">
        <f>CORREL(BT6:BT147,BU6:BU147)</f>
        <v>0.57021737084889179</v>
      </c>
      <c r="BX7" s="59" t="s">
        <v>65</v>
      </c>
      <c r="BY7" s="59"/>
    </row>
    <row r="8" spans="3:82" s="24" customFormat="1" ht="12.75" x14ac:dyDescent="0.2">
      <c r="C8" s="95">
        <v>42789</v>
      </c>
      <c r="D8" s="96">
        <v>33.14</v>
      </c>
      <c r="E8" s="30">
        <v>67461.390507799995</v>
      </c>
      <c r="G8" s="41">
        <f t="shared" si="0"/>
        <v>4</v>
      </c>
      <c r="H8" s="95">
        <v>41766</v>
      </c>
      <c r="I8" s="97">
        <f t="shared" si="1"/>
        <v>21.12686575</v>
      </c>
      <c r="J8" s="30">
        <f t="shared" si="2"/>
        <v>54052.74</v>
      </c>
      <c r="K8" s="30"/>
      <c r="L8" s="30"/>
      <c r="M8" s="30"/>
      <c r="N8" s="30"/>
      <c r="P8" s="98">
        <v>41778</v>
      </c>
      <c r="Q8" s="97">
        <f t="shared" si="3"/>
        <v>22.3131074</v>
      </c>
      <c r="R8" s="30">
        <f t="shared" si="4"/>
        <v>53353.1</v>
      </c>
      <c r="T8" s="95">
        <v>41778</v>
      </c>
      <c r="U8" s="97">
        <f t="shared" si="5"/>
        <v>21.440582549999998</v>
      </c>
      <c r="V8" s="30">
        <f t="shared" si="6"/>
        <v>53900.880000000005</v>
      </c>
      <c r="X8" s="95">
        <v>41782</v>
      </c>
      <c r="Y8" s="97">
        <f t="shared" si="7"/>
        <v>22.060173229999997</v>
      </c>
      <c r="Z8" s="30">
        <f t="shared" si="8"/>
        <v>52671.058000000005</v>
      </c>
      <c r="AC8" s="98">
        <v>41778</v>
      </c>
      <c r="AD8" s="34">
        <f t="shared" ref="AD8:AD71" si="15">Q8/Q7-1</f>
        <v>4.1171088746569051E-2</v>
      </c>
      <c r="AE8" s="34">
        <f>LN(1+AD8)</f>
        <v>4.0346126509737644E-2</v>
      </c>
      <c r="AF8" s="34">
        <f t="shared" ref="AF8:AF71" si="16">R8/R7-1</f>
        <v>-1.2946576409406441E-2</v>
      </c>
      <c r="AG8" s="34">
        <f t="shared" ref="AG8:AG71" si="17">LN(1+AF8)</f>
        <v>-1.3031113768706281E-2</v>
      </c>
      <c r="AH8" s="88">
        <f>CORREL(AE7:AE166,AG7:AG166)</f>
        <v>0.55930308500108816</v>
      </c>
      <c r="AI8" s="88"/>
      <c r="AJ8" s="88"/>
      <c r="AK8" s="95">
        <v>41778</v>
      </c>
      <c r="AL8" s="34">
        <f t="shared" ref="AL8:AL39" si="18">U8/U7-1</f>
        <v>1.6736401673640211E-2</v>
      </c>
      <c r="AM8" s="34">
        <f>LN(1+AL8)</f>
        <v>1.6597891409037831E-2</v>
      </c>
      <c r="AN8" s="34">
        <f t="shared" ref="AN8:AN39" si="19">V8/V7-1</f>
        <v>4.0844894056659697E-3</v>
      </c>
      <c r="AO8" s="34">
        <f>LN(1+AN8)</f>
        <v>4.0761705233776958E-3</v>
      </c>
      <c r="AP8" s="88">
        <f>CORREL(AM8:AM166,AO8:AO166)</f>
        <v>0.5671438302428734</v>
      </c>
      <c r="AQ8" s="88"/>
      <c r="AR8" s="88"/>
      <c r="AS8" s="95">
        <v>41782</v>
      </c>
      <c r="AT8" s="34">
        <f t="shared" ref="AT8:AT71" si="20">Y8/Y7-1</f>
        <v>3.7436606731212407E-2</v>
      </c>
      <c r="AU8" s="34">
        <f t="shared" ref="AU8:AU71" si="21">LN(1+AT8)</f>
        <v>3.6752869310097011E-2</v>
      </c>
      <c r="AV8" s="34">
        <f t="shared" ref="AV8:AV71" si="22">Z8/Z7-1</f>
        <v>-2.5347163367556824E-2</v>
      </c>
      <c r="AW8" s="34">
        <f t="shared" ref="AW8:AW71" si="23">LN(1+AV8)</f>
        <v>-2.5673936382846839E-2</v>
      </c>
      <c r="AX8" s="88">
        <f>CORREL(AU7:AU167,AW7:AW167)</f>
        <v>0.55706969603788614</v>
      </c>
      <c r="AY8" s="88"/>
      <c r="AZ8" s="88"/>
      <c r="BA8" s="48" t="s">
        <v>66</v>
      </c>
      <c r="BB8" s="48">
        <v>0.35942572404123158</v>
      </c>
      <c r="BI8" s="98">
        <v>41785</v>
      </c>
      <c r="BJ8" s="34">
        <f t="shared" si="9"/>
        <v>-2.199253140663084E-3</v>
      </c>
      <c r="BK8" s="34">
        <f t="shared" si="10"/>
        <v>-7.9068202693997856E-3</v>
      </c>
      <c r="BL8" s="34"/>
      <c r="BN8" s="95">
        <v>41792</v>
      </c>
      <c r="BO8" s="34">
        <f t="shared" si="11"/>
        <v>-2.0936116687203167E-2</v>
      </c>
      <c r="BP8" s="34">
        <f t="shared" si="12"/>
        <v>-1.1617063875485889E-2</v>
      </c>
      <c r="BQ8" s="34"/>
      <c r="BS8" s="95">
        <v>41789</v>
      </c>
      <c r="BT8" s="34">
        <f t="shared" si="13"/>
        <v>-1.4413212226659158E-2</v>
      </c>
      <c r="BU8" s="34">
        <f t="shared" si="14"/>
        <v>-8.1207031468634189E-3</v>
      </c>
      <c r="BV8" s="34"/>
      <c r="BX8" s="48" t="s">
        <v>66</v>
      </c>
      <c r="BY8" s="48">
        <v>0.59132503500799527</v>
      </c>
    </row>
    <row r="9" spans="3:82" s="24" customFormat="1" ht="12.75" x14ac:dyDescent="0.2">
      <c r="C9" s="95">
        <v>42788</v>
      </c>
      <c r="D9" s="96">
        <v>33.57</v>
      </c>
      <c r="E9" s="30">
        <v>68589.544402300002</v>
      </c>
      <c r="G9" s="41">
        <f t="shared" si="0"/>
        <v>5</v>
      </c>
      <c r="H9" s="95">
        <v>41767</v>
      </c>
      <c r="I9" s="97">
        <f t="shared" si="1"/>
        <v>20.646486899999999</v>
      </c>
      <c r="J9" s="30">
        <f t="shared" si="2"/>
        <v>53422.37</v>
      </c>
      <c r="K9" s="30"/>
      <c r="L9" s="30"/>
      <c r="M9" s="30"/>
      <c r="N9" s="30"/>
      <c r="P9" s="98">
        <v>41785</v>
      </c>
      <c r="Q9" s="97">
        <f t="shared" si="3"/>
        <v>22.26408915</v>
      </c>
      <c r="R9" s="30">
        <f t="shared" si="4"/>
        <v>52932.91</v>
      </c>
      <c r="T9" s="95">
        <v>41785</v>
      </c>
      <c r="U9" s="97">
        <f t="shared" si="5"/>
        <v>22.050369580000002</v>
      </c>
      <c r="V9" s="30">
        <f t="shared" si="6"/>
        <v>52587.02</v>
      </c>
      <c r="X9" s="95">
        <v>41789</v>
      </c>
      <c r="Y9" s="97">
        <f t="shared" si="7"/>
        <v>21.744495699999998</v>
      </c>
      <c r="Z9" s="30">
        <f t="shared" si="8"/>
        <v>52245.063999999998</v>
      </c>
      <c r="AC9" s="98">
        <v>41785</v>
      </c>
      <c r="AD9" s="34">
        <f t="shared" si="15"/>
        <v>-2.1968365553602931E-3</v>
      </c>
      <c r="AE9" s="34">
        <f>LN(1+AD9)</f>
        <v>-2.199253140663084E-3</v>
      </c>
      <c r="AF9" s="34">
        <f t="shared" si="16"/>
        <v>-7.8756435895944721E-3</v>
      </c>
      <c r="AG9" s="34">
        <f t="shared" si="17"/>
        <v>-7.9068202693997856E-3</v>
      </c>
      <c r="AK9" s="95">
        <v>41785</v>
      </c>
      <c r="AL9" s="34">
        <f t="shared" si="18"/>
        <v>2.8440786465477874E-2</v>
      </c>
      <c r="AM9" s="34">
        <f t="shared" ref="AM9:AM72" si="24">LN(1+AL9)</f>
        <v>2.8043855741278847E-2</v>
      </c>
      <c r="AN9" s="34">
        <f t="shared" si="19"/>
        <v>-2.4375483294521549E-2</v>
      </c>
      <c r="AO9" s="34">
        <f t="shared" ref="AO9:AO72" si="25">LN(1+AN9)</f>
        <v>-2.4677483081707682E-2</v>
      </c>
      <c r="AS9" s="95">
        <v>41789</v>
      </c>
      <c r="AT9" s="34">
        <f t="shared" si="20"/>
        <v>-1.4309839125411061E-2</v>
      </c>
      <c r="AU9" s="34">
        <f t="shared" si="21"/>
        <v>-1.4413212226659158E-2</v>
      </c>
      <c r="AV9" s="34">
        <f t="shared" si="22"/>
        <v>-8.0878193105595741E-3</v>
      </c>
      <c r="AW9" s="34">
        <f t="shared" si="23"/>
        <v>-8.1207031468634189E-3</v>
      </c>
      <c r="BA9" s="48" t="s">
        <v>67</v>
      </c>
      <c r="BB9" s="48">
        <v>0.12918685110256356</v>
      </c>
      <c r="BI9" s="98">
        <v>41792</v>
      </c>
      <c r="BJ9" s="34">
        <f t="shared" si="9"/>
        <v>-3.4493901270382953E-2</v>
      </c>
      <c r="BK9" s="34">
        <f t="shared" si="10"/>
        <v>-2.5390612030463677E-2</v>
      </c>
      <c r="BL9" s="27" t="s">
        <v>121</v>
      </c>
      <c r="BN9" s="95">
        <v>41799</v>
      </c>
      <c r="BO9" s="34">
        <f t="shared" si="11"/>
        <v>8.1688227823673411E-4</v>
      </c>
      <c r="BP9" s="34">
        <f t="shared" si="12"/>
        <v>1.120193233458559E-2</v>
      </c>
      <c r="BQ9" s="27" t="s">
        <v>121</v>
      </c>
      <c r="BS9" s="95">
        <v>41796</v>
      </c>
      <c r="BT9" s="34">
        <f t="shared" si="13"/>
        <v>-1.2156549961443684E-2</v>
      </c>
      <c r="BU9" s="34">
        <f t="shared" si="14"/>
        <v>-4.0917311235250985E-3</v>
      </c>
      <c r="BV9" s="27" t="s">
        <v>121</v>
      </c>
      <c r="BX9" s="48" t="s">
        <v>67</v>
      </c>
      <c r="BY9" s="48">
        <v>0.34966529702720689</v>
      </c>
    </row>
    <row r="10" spans="3:82" s="24" customFormat="1" ht="12.75" x14ac:dyDescent="0.2">
      <c r="C10" s="95">
        <v>42787</v>
      </c>
      <c r="D10" s="96">
        <v>34.049999999999997</v>
      </c>
      <c r="E10" s="30">
        <v>69052.026421400005</v>
      </c>
      <c r="G10" s="41">
        <f t="shared" si="0"/>
        <v>6</v>
      </c>
      <c r="H10" s="95">
        <v>41768</v>
      </c>
      <c r="I10" s="97">
        <f t="shared" si="1"/>
        <v>20.813148949999999</v>
      </c>
      <c r="J10" s="30">
        <f t="shared" si="2"/>
        <v>53100.34</v>
      </c>
      <c r="K10" s="30"/>
      <c r="L10" s="30"/>
      <c r="M10" s="97">
        <f>AVERAGE(I6:I10)</f>
        <v>21.046475820000001</v>
      </c>
      <c r="N10" s="30">
        <f>AVERAGE(J6:J10)</f>
        <v>53560.271999999997</v>
      </c>
      <c r="P10" s="98">
        <v>41792</v>
      </c>
      <c r="Q10" s="97">
        <f t="shared" si="3"/>
        <v>21.509208099999999</v>
      </c>
      <c r="R10" s="30">
        <f t="shared" si="4"/>
        <v>51605.83</v>
      </c>
      <c r="T10" s="95">
        <v>41792</v>
      </c>
      <c r="U10" s="97">
        <f t="shared" si="5"/>
        <v>21.593519489999998</v>
      </c>
      <c r="V10" s="30">
        <f t="shared" si="6"/>
        <v>51979.648000000001</v>
      </c>
      <c r="X10" s="95">
        <v>41796</v>
      </c>
      <c r="Y10" s="97">
        <f t="shared" si="7"/>
        <v>21.481757880000004</v>
      </c>
      <c r="Z10" s="30">
        <f t="shared" si="8"/>
        <v>52031.728000000003</v>
      </c>
      <c r="AC10" s="98">
        <v>41792</v>
      </c>
      <c r="AD10" s="34">
        <f t="shared" si="15"/>
        <v>-3.3905768383971857E-2</v>
      </c>
      <c r="AE10" s="34">
        <f t="shared" ref="AE10:AE73" si="26">LN(1+AD10)</f>
        <v>-3.4493901270382953E-2</v>
      </c>
      <c r="AF10" s="34">
        <f t="shared" si="16"/>
        <v>-2.5070981361122957E-2</v>
      </c>
      <c r="AG10" s="34">
        <f t="shared" si="17"/>
        <v>-2.5390612030463677E-2</v>
      </c>
      <c r="AH10" s="106" t="s">
        <v>147</v>
      </c>
      <c r="AI10" s="27"/>
      <c r="AJ10" s="27"/>
      <c r="AK10" s="95">
        <v>41792</v>
      </c>
      <c r="AL10" s="34">
        <f t="shared" si="18"/>
        <v>-2.0718477680953362E-2</v>
      </c>
      <c r="AM10" s="34">
        <f t="shared" si="24"/>
        <v>-2.0936116687203167E-2</v>
      </c>
      <c r="AN10" s="34">
        <f t="shared" si="19"/>
        <v>-1.1549846330900615E-2</v>
      </c>
      <c r="AO10" s="34">
        <f t="shared" si="25"/>
        <v>-1.1617063875485889E-2</v>
      </c>
      <c r="AP10" s="106" t="s">
        <v>147</v>
      </c>
      <c r="AQ10" s="27"/>
      <c r="AR10" s="27"/>
      <c r="AS10" s="95">
        <v>41796</v>
      </c>
      <c r="AT10" s="34">
        <f t="shared" si="20"/>
        <v>-1.2082957619476753E-2</v>
      </c>
      <c r="AU10" s="34">
        <f t="shared" si="21"/>
        <v>-1.2156549961443684E-2</v>
      </c>
      <c r="AV10" s="34">
        <f t="shared" si="22"/>
        <v>-4.0833713975352293E-3</v>
      </c>
      <c r="AW10" s="34">
        <f t="shared" si="23"/>
        <v>-4.0917311235250985E-3</v>
      </c>
      <c r="AX10" s="106" t="s">
        <v>147</v>
      </c>
      <c r="AY10" s="27"/>
      <c r="AZ10" s="27"/>
      <c r="BA10" s="48" t="s">
        <v>68</v>
      </c>
      <c r="BB10" s="48">
        <v>0.12318124317913295</v>
      </c>
      <c r="BI10" s="98">
        <v>41799</v>
      </c>
      <c r="BJ10" s="34">
        <f t="shared" si="9"/>
        <v>2.9638451431156083E-2</v>
      </c>
      <c r="BK10" s="34">
        <f t="shared" si="10"/>
        <v>5.0395163160402247E-2</v>
      </c>
      <c r="BL10" s="88">
        <f>(_xlfn.COVARIANCE.P(BK6:BK147,BJ6:BJ147))/VARP(BK6:BK147)</f>
        <v>0.79798948534828629</v>
      </c>
      <c r="BN10" s="95">
        <v>41806</v>
      </c>
      <c r="BO10" s="34">
        <f t="shared" si="11"/>
        <v>4.9817882423295975E-2</v>
      </c>
      <c r="BP10" s="34">
        <f t="shared" si="12"/>
        <v>4.1375797055666373E-2</v>
      </c>
      <c r="BQ10" s="107">
        <f>(_xlfn.COVARIANCE.P(BP6:BP150,BO6:BO150))/VARP(BP6:BP150)</f>
        <v>0.82044604812418898</v>
      </c>
      <c r="BS10" s="95">
        <v>41803</v>
      </c>
      <c r="BT10" s="34">
        <f t="shared" si="13"/>
        <v>4.693688581697953E-2</v>
      </c>
      <c r="BU10" s="34">
        <f t="shared" si="14"/>
        <v>4.9948686635386527E-2</v>
      </c>
      <c r="BV10" s="88">
        <f>(_xlfn.COVARIANCE.P(BU6:BU147,BT6:BT147))/VARP(BU6:BU147)</f>
        <v>0.79677059074018619</v>
      </c>
      <c r="BX10" s="48" t="s">
        <v>68</v>
      </c>
      <c r="BY10" s="99">
        <v>0.34502004914882978</v>
      </c>
    </row>
    <row r="11" spans="3:82" s="24" customFormat="1" ht="12.75" x14ac:dyDescent="0.2">
      <c r="C11" s="95">
        <v>42786</v>
      </c>
      <c r="D11" s="96">
        <v>33.99</v>
      </c>
      <c r="E11" s="30">
        <v>68532.855477300007</v>
      </c>
      <c r="G11" s="41">
        <f t="shared" si="0"/>
        <v>7</v>
      </c>
      <c r="H11" s="95">
        <v>41769</v>
      </c>
      <c r="I11" s="97" t="str">
        <f t="shared" si="1"/>
        <v/>
      </c>
      <c r="J11" s="30" t="str">
        <f t="shared" si="2"/>
        <v/>
      </c>
      <c r="K11" s="30"/>
      <c r="L11" s="30"/>
      <c r="M11" s="30"/>
      <c r="N11" s="30"/>
      <c r="P11" s="98">
        <v>41799</v>
      </c>
      <c r="Q11" s="97">
        <f t="shared" si="3"/>
        <v>22.156248999999999</v>
      </c>
      <c r="R11" s="30">
        <f t="shared" si="4"/>
        <v>54273.16</v>
      </c>
      <c r="T11" s="95">
        <v>41799</v>
      </c>
      <c r="U11" s="97">
        <f t="shared" si="5"/>
        <v>21.611166059999999</v>
      </c>
      <c r="V11" s="30">
        <f t="shared" si="6"/>
        <v>52565.193999999996</v>
      </c>
      <c r="X11" s="95">
        <v>41803</v>
      </c>
      <c r="Y11" s="97">
        <f t="shared" si="7"/>
        <v>22.514082224999999</v>
      </c>
      <c r="Z11" s="30">
        <f t="shared" si="8"/>
        <v>54696.645000000004</v>
      </c>
      <c r="AC11" s="98">
        <v>41799</v>
      </c>
      <c r="AD11" s="34">
        <f t="shared" si="15"/>
        <v>3.008204193254338E-2</v>
      </c>
      <c r="AE11" s="34">
        <f t="shared" si="26"/>
        <v>2.9638451431156083E-2</v>
      </c>
      <c r="AF11" s="34">
        <f t="shared" si="16"/>
        <v>5.1686602075773358E-2</v>
      </c>
      <c r="AG11" s="34">
        <f t="shared" si="17"/>
        <v>5.0395163160402247E-2</v>
      </c>
      <c r="AH11" s="88">
        <f>(_xlfn.COVARIANCE.P(AG7:AG153,AE7:AE153))/VARP(AG7:AG153)</f>
        <v>0.79780279061406711</v>
      </c>
      <c r="AI11" s="88"/>
      <c r="AJ11" s="88"/>
      <c r="AK11" s="95">
        <v>41799</v>
      </c>
      <c r="AL11" s="34">
        <f t="shared" si="18"/>
        <v>8.1721601743400818E-4</v>
      </c>
      <c r="AM11" s="34">
        <f t="shared" si="24"/>
        <v>8.1688227823673411E-4</v>
      </c>
      <c r="AN11" s="34">
        <f t="shared" si="19"/>
        <v>1.1264908912041793E-2</v>
      </c>
      <c r="AO11" s="34">
        <f t="shared" si="25"/>
        <v>1.120193233458559E-2</v>
      </c>
      <c r="AP11" s="88">
        <f>(_xlfn.COVARIANCE.P(AO8:AO154,AM8:AM154))/VARP(AO8:AO154)</f>
        <v>0.7604089518398881</v>
      </c>
      <c r="AQ11" s="88"/>
      <c r="AR11" s="88"/>
      <c r="AS11" s="95">
        <v>41803</v>
      </c>
      <c r="AT11" s="34">
        <f t="shared" si="20"/>
        <v>4.8055859802847545E-2</v>
      </c>
      <c r="AU11" s="34">
        <f t="shared" si="21"/>
        <v>4.693688581697953E-2</v>
      </c>
      <c r="AV11" s="34">
        <f t="shared" si="22"/>
        <v>5.1217153502955082E-2</v>
      </c>
      <c r="AW11" s="34">
        <f t="shared" si="23"/>
        <v>4.9948686635386527E-2</v>
      </c>
      <c r="AX11" s="88">
        <f>(_xlfn.COVARIANCE.P(AW7:AW153,AU7:AU153))/VARP(AW7:AW153)</f>
        <v>0.75697043808621645</v>
      </c>
      <c r="AY11" s="88"/>
      <c r="AZ11" s="88"/>
      <c r="BA11" s="48" t="s">
        <v>69</v>
      </c>
      <c r="BB11" s="48">
        <v>7.2872538770675316E-2</v>
      </c>
      <c r="BI11" s="98">
        <v>41806</v>
      </c>
      <c r="BJ11" s="34">
        <f t="shared" si="9"/>
        <v>3.5640451891331124E-2</v>
      </c>
      <c r="BK11" s="34">
        <f t="shared" si="10"/>
        <v>6.5451313796344108E-3</v>
      </c>
      <c r="BL11" s="34"/>
      <c r="BN11" s="95">
        <v>41813</v>
      </c>
      <c r="BO11" s="34">
        <f t="shared" si="11"/>
        <v>3.8107913350695799E-2</v>
      </c>
      <c r="BP11" s="34">
        <f t="shared" si="12"/>
        <v>-3.6217246830153719E-3</v>
      </c>
      <c r="BQ11" s="34"/>
      <c r="BS11" s="95">
        <v>41810</v>
      </c>
      <c r="BT11" s="34">
        <f t="shared" si="13"/>
        <v>4.2518790594006053E-2</v>
      </c>
      <c r="BU11" s="34">
        <f t="shared" si="14"/>
        <v>-7.4733152971039906E-5</v>
      </c>
      <c r="BX11" s="48" t="s">
        <v>69</v>
      </c>
      <c r="BY11" s="48">
        <v>3.636391706048412E-2</v>
      </c>
    </row>
    <row r="12" spans="3:82" s="24" customFormat="1" ht="13.5" thickBot="1" x14ac:dyDescent="0.25">
      <c r="C12" s="95">
        <v>42783</v>
      </c>
      <c r="D12" s="96">
        <v>33.799999999999997</v>
      </c>
      <c r="E12" s="30">
        <v>67748.419412300005</v>
      </c>
      <c r="G12" s="41">
        <f t="shared" si="0"/>
        <v>1</v>
      </c>
      <c r="H12" s="95">
        <v>41770</v>
      </c>
      <c r="I12" s="97" t="str">
        <f t="shared" si="1"/>
        <v/>
      </c>
      <c r="J12" s="30" t="str">
        <f t="shared" si="2"/>
        <v/>
      </c>
      <c r="K12" s="30"/>
      <c r="L12" s="30"/>
      <c r="M12" s="30"/>
      <c r="N12" s="30"/>
      <c r="P12" s="98">
        <v>41806</v>
      </c>
      <c r="Q12" s="97">
        <f t="shared" si="3"/>
        <v>22.9601483</v>
      </c>
      <c r="R12" s="30">
        <f t="shared" si="4"/>
        <v>54629.55</v>
      </c>
      <c r="T12" s="95">
        <v>41806</v>
      </c>
      <c r="U12" s="97">
        <f t="shared" si="5"/>
        <v>22.715057049999999</v>
      </c>
      <c r="V12" s="30">
        <f t="shared" si="6"/>
        <v>54785.742499999993</v>
      </c>
      <c r="X12" s="95">
        <v>41810</v>
      </c>
      <c r="Y12" s="97">
        <f t="shared" si="7"/>
        <v>23.4919963125</v>
      </c>
      <c r="Z12" s="30">
        <f t="shared" si="8"/>
        <v>54692.557500000003</v>
      </c>
      <c r="AC12" s="98">
        <v>41806</v>
      </c>
      <c r="AD12" s="34">
        <f t="shared" si="15"/>
        <v>3.6283185840707999E-2</v>
      </c>
      <c r="AE12" s="34">
        <f t="shared" si="26"/>
        <v>3.5640451891331124E-2</v>
      </c>
      <c r="AF12" s="34">
        <f t="shared" si="16"/>
        <v>6.566597559456655E-3</v>
      </c>
      <c r="AG12" s="34">
        <f t="shared" si="17"/>
        <v>6.5451313796344108E-3</v>
      </c>
      <c r="AK12" s="95">
        <v>41806</v>
      </c>
      <c r="AL12" s="34">
        <f t="shared" si="18"/>
        <v>5.107965886409005E-2</v>
      </c>
      <c r="AM12" s="34">
        <f t="shared" si="24"/>
        <v>4.9817882423295975E-2</v>
      </c>
      <c r="AN12" s="34">
        <f t="shared" si="19"/>
        <v>4.2243704075362043E-2</v>
      </c>
      <c r="AO12" s="34">
        <f t="shared" si="25"/>
        <v>4.1375797055666373E-2</v>
      </c>
      <c r="AS12" s="95">
        <v>41810</v>
      </c>
      <c r="AT12" s="34">
        <f t="shared" si="20"/>
        <v>4.3435662965382038E-2</v>
      </c>
      <c r="AU12" s="34">
        <f t="shared" si="21"/>
        <v>4.2518790594006053E-2</v>
      </c>
      <c r="AV12" s="34">
        <f t="shared" si="22"/>
        <v>-7.4730360518526773E-5</v>
      </c>
      <c r="AW12" s="34">
        <f t="shared" si="23"/>
        <v>-7.4733152971039906E-5</v>
      </c>
      <c r="BA12" s="49" t="s">
        <v>70</v>
      </c>
      <c r="BB12" s="49">
        <v>147</v>
      </c>
      <c r="BI12" s="98">
        <v>41813</v>
      </c>
      <c r="BJ12" s="34">
        <f t="shared" si="9"/>
        <v>1.8193859164778947E-2</v>
      </c>
      <c r="BK12" s="34">
        <f t="shared" si="10"/>
        <v>-7.7086295305368148E-3</v>
      </c>
      <c r="BL12" s="34"/>
      <c r="BN12" s="95">
        <v>41820</v>
      </c>
      <c r="BO12" s="34">
        <f t="shared" si="11"/>
        <v>-1.0020960684329779E-2</v>
      </c>
      <c r="BP12" s="34">
        <f t="shared" si="12"/>
        <v>-1.9981609327413996E-2</v>
      </c>
      <c r="BQ12" s="34"/>
      <c r="BS12" s="95">
        <v>41817</v>
      </c>
      <c r="BT12" s="34">
        <f t="shared" si="13"/>
        <v>-3.0301470340448207E-3</v>
      </c>
      <c r="BU12" s="34">
        <f t="shared" si="14"/>
        <v>-1.8014422688592581E-2</v>
      </c>
      <c r="BX12" s="49" t="s">
        <v>70</v>
      </c>
      <c r="BY12" s="49">
        <v>142</v>
      </c>
    </row>
    <row r="13" spans="3:82" s="24" customFormat="1" ht="12.75" x14ac:dyDescent="0.2">
      <c r="C13" s="95">
        <v>42782</v>
      </c>
      <c r="D13" s="96">
        <v>33.76</v>
      </c>
      <c r="E13" s="30">
        <v>67814.242295400007</v>
      </c>
      <c r="G13" s="41">
        <f t="shared" si="0"/>
        <v>2</v>
      </c>
      <c r="H13" s="95">
        <v>41771</v>
      </c>
      <c r="I13" s="97">
        <f t="shared" si="1"/>
        <v>21.4307789</v>
      </c>
      <c r="J13" s="30">
        <f t="shared" si="2"/>
        <v>54052.9</v>
      </c>
      <c r="K13" s="97">
        <f>AVERAGE(I7:I10,I13)</f>
        <v>21.087651149999999</v>
      </c>
      <c r="L13" s="30">
        <f>AVERAGE(J7:J10,J13)</f>
        <v>53681.618000000002</v>
      </c>
      <c r="M13" s="30"/>
      <c r="N13" s="30"/>
      <c r="P13" s="98">
        <v>41813</v>
      </c>
      <c r="Q13" s="97">
        <f t="shared" si="3"/>
        <v>23.38170525</v>
      </c>
      <c r="R13" s="30">
        <f t="shared" si="4"/>
        <v>54210.05</v>
      </c>
      <c r="T13" s="95">
        <v>41813</v>
      </c>
      <c r="U13" s="97">
        <f t="shared" si="5"/>
        <v>23.597385549999998</v>
      </c>
      <c r="V13" s="30">
        <f t="shared" si="6"/>
        <v>54587.682499999995</v>
      </c>
      <c r="X13" s="95">
        <v>41817</v>
      </c>
      <c r="Y13" s="97">
        <f t="shared" si="7"/>
        <v>23.420919849999997</v>
      </c>
      <c r="Z13" s="30">
        <f t="shared" si="8"/>
        <v>53716.123999999996</v>
      </c>
      <c r="AC13" s="98">
        <v>41813</v>
      </c>
      <c r="AD13" s="34">
        <f t="shared" si="15"/>
        <v>1.83603757472246E-2</v>
      </c>
      <c r="AE13" s="34">
        <f t="shared" si="26"/>
        <v>1.8193859164778947E-2</v>
      </c>
      <c r="AF13" s="34">
        <f t="shared" si="16"/>
        <v>-7.6789942439576819E-3</v>
      </c>
      <c r="AG13" s="34">
        <f t="shared" si="17"/>
        <v>-7.7086295305368148E-3</v>
      </c>
      <c r="AH13" s="32" t="s">
        <v>42</v>
      </c>
      <c r="AI13" s="29">
        <f>_xlfn.STDEV.P(AE7:AE153)</f>
        <v>5.095241386994686E-2</v>
      </c>
      <c r="AJ13" s="71">
        <f>_xlfn.STDEV.P(AG7:AG153)</f>
        <v>3.5720409355523543E-2</v>
      </c>
      <c r="AK13" s="95">
        <v>41813</v>
      </c>
      <c r="AL13" s="34">
        <f t="shared" si="18"/>
        <v>3.8843331894691469E-2</v>
      </c>
      <c r="AM13" s="34">
        <f t="shared" si="24"/>
        <v>3.8107913350695799E-2</v>
      </c>
      <c r="AN13" s="34">
        <f t="shared" si="19"/>
        <v>-3.6151741486390998E-3</v>
      </c>
      <c r="AO13" s="34">
        <f t="shared" si="25"/>
        <v>-3.6217246830153719E-3</v>
      </c>
      <c r="AP13" s="32" t="s">
        <v>42</v>
      </c>
      <c r="AQ13" s="29">
        <f>_xlfn.STDEV.P(AM8:AM154)</f>
        <v>3.7622419962367301E-2</v>
      </c>
      <c r="AR13" s="71">
        <f>_xlfn.STDEV.P(AO8:AO154)</f>
        <v>2.8060326366273147E-2</v>
      </c>
      <c r="AS13" s="95">
        <v>41817</v>
      </c>
      <c r="AT13" s="34">
        <f t="shared" si="20"/>
        <v>-3.0255607720397482E-3</v>
      </c>
      <c r="AU13" s="34">
        <f t="shared" si="21"/>
        <v>-3.0301470340448207E-3</v>
      </c>
      <c r="AV13" s="34">
        <f t="shared" si="22"/>
        <v>-1.7853132942265648E-2</v>
      </c>
      <c r="AW13" s="34">
        <f t="shared" si="23"/>
        <v>-1.8014422688592581E-2</v>
      </c>
      <c r="AX13" s="32" t="s">
        <v>42</v>
      </c>
      <c r="AY13" s="29">
        <f>_xlfn.STDEV.P(AU7:AU153)</f>
        <v>3.8348284366377668E-2</v>
      </c>
      <c r="AZ13" s="71">
        <f>_xlfn.STDEV.P(AW7:AW153)</f>
        <v>2.8221270000400329E-2</v>
      </c>
      <c r="BI13" s="98">
        <v>41820</v>
      </c>
      <c r="BJ13" s="34">
        <f t="shared" si="9"/>
        <v>-1.2658396871923465E-2</v>
      </c>
      <c r="BK13" s="34">
        <f t="shared" si="10"/>
        <v>-1.9405466179931104E-2</v>
      </c>
      <c r="BL13" s="34"/>
      <c r="BN13" s="95">
        <v>41827</v>
      </c>
      <c r="BO13" s="34">
        <f t="shared" si="11"/>
        <v>-3.0259752433027492E-3</v>
      </c>
      <c r="BP13" s="34">
        <f t="shared" si="12"/>
        <v>1.4708165293334183E-3</v>
      </c>
      <c r="BQ13" s="34"/>
      <c r="BS13" s="95">
        <v>41824</v>
      </c>
      <c r="BT13" s="34">
        <f t="shared" si="13"/>
        <v>-6.5513420947707355E-3</v>
      </c>
      <c r="BU13" s="34">
        <f t="shared" si="14"/>
        <v>-4.7833597981779708E-3</v>
      </c>
    </row>
    <row r="14" spans="3:82" s="24" customFormat="1" ht="13.5" thickBot="1" x14ac:dyDescent="0.25">
      <c r="C14" s="95">
        <v>42781</v>
      </c>
      <c r="D14" s="96">
        <v>34.380000000000003</v>
      </c>
      <c r="E14" s="30">
        <v>67975.581998599999</v>
      </c>
      <c r="G14" s="41">
        <f t="shared" si="0"/>
        <v>3</v>
      </c>
      <c r="H14" s="95">
        <v>41772</v>
      </c>
      <c r="I14" s="97">
        <f t="shared" si="1"/>
        <v>21.36215335</v>
      </c>
      <c r="J14" s="30">
        <f t="shared" si="2"/>
        <v>53907.46</v>
      </c>
      <c r="K14" s="30"/>
      <c r="L14" s="30"/>
      <c r="M14" s="30"/>
      <c r="N14" s="30"/>
      <c r="P14" s="98">
        <v>41820</v>
      </c>
      <c r="Q14" s="97">
        <f t="shared" si="3"/>
        <v>23.087595749999998</v>
      </c>
      <c r="R14" s="30">
        <f t="shared" si="4"/>
        <v>53168.22</v>
      </c>
      <c r="T14" s="95">
        <v>41820</v>
      </c>
      <c r="U14" s="97">
        <f t="shared" si="5"/>
        <v>23.362097949999999</v>
      </c>
      <c r="V14" s="30">
        <f t="shared" si="6"/>
        <v>53507.758000000009</v>
      </c>
      <c r="X14" s="95">
        <v>41824</v>
      </c>
      <c r="Y14" s="97">
        <f t="shared" si="7"/>
        <v>23.267982910000001</v>
      </c>
      <c r="Z14" s="30">
        <f t="shared" si="8"/>
        <v>53459.794000000009</v>
      </c>
      <c r="AC14" s="98">
        <v>41820</v>
      </c>
      <c r="AD14" s="34">
        <f t="shared" si="15"/>
        <v>-1.2578616352201255E-2</v>
      </c>
      <c r="AE14" s="34">
        <f t="shared" si="26"/>
        <v>-1.2658396871923465E-2</v>
      </c>
      <c r="AF14" s="34">
        <f t="shared" si="16"/>
        <v>-1.9218392161601039E-2</v>
      </c>
      <c r="AG14" s="34">
        <f t="shared" si="17"/>
        <v>-1.9405466179931104E-2</v>
      </c>
      <c r="AH14" s="33" t="s">
        <v>43</v>
      </c>
      <c r="AI14" s="31">
        <f>AVERAGE(AE7:AE153)</f>
        <v>3.1086200601715191E-3</v>
      </c>
      <c r="AJ14" s="92">
        <f>AVERAGE(AG7:AG153)</f>
        <v>1.5364053520289837E-3</v>
      </c>
      <c r="AK14" s="95">
        <v>41820</v>
      </c>
      <c r="AL14" s="34">
        <f t="shared" si="18"/>
        <v>-9.970918155380093E-3</v>
      </c>
      <c r="AM14" s="34">
        <f t="shared" si="24"/>
        <v>-1.0020960684329779E-2</v>
      </c>
      <c r="AN14" s="34">
        <f t="shared" si="19"/>
        <v>-1.9783300014613814E-2</v>
      </c>
      <c r="AO14" s="34">
        <f t="shared" si="25"/>
        <v>-1.9981609327413996E-2</v>
      </c>
      <c r="AP14" s="33" t="s">
        <v>43</v>
      </c>
      <c r="AQ14" s="31">
        <f>AVERAGE(AM8:AM154)</f>
        <v>3.1527527892114037E-3</v>
      </c>
      <c r="AR14" s="92">
        <f>AVERAGE(AO8:AO154)</f>
        <v>1.5065029395235981E-3</v>
      </c>
      <c r="AS14" s="95">
        <v>41824</v>
      </c>
      <c r="AT14" s="34">
        <f t="shared" si="20"/>
        <v>-6.5299288405189504E-3</v>
      </c>
      <c r="AU14" s="34">
        <f t="shared" si="21"/>
        <v>-6.5513420947707355E-3</v>
      </c>
      <c r="AV14" s="34">
        <f t="shared" si="22"/>
        <v>-4.7719377518747885E-3</v>
      </c>
      <c r="AW14" s="34">
        <f t="shared" si="23"/>
        <v>-4.7833597981779708E-3</v>
      </c>
      <c r="AX14" s="33" t="s">
        <v>43</v>
      </c>
      <c r="AY14" s="31">
        <f>AVERAGE(AU7:AU153)</f>
        <v>3.1660486325111024E-3</v>
      </c>
      <c r="AZ14" s="92">
        <f>AVERAGE(AW7:AW153)</f>
        <v>1.5218977324630777E-3</v>
      </c>
      <c r="BA14" s="24" t="s">
        <v>71</v>
      </c>
      <c r="BI14" s="98">
        <v>41827</v>
      </c>
      <c r="BJ14" s="34">
        <f t="shared" si="9"/>
        <v>5.0826030634660299E-3</v>
      </c>
      <c r="BK14" s="34">
        <f t="shared" si="10"/>
        <v>1.1846632028192441E-2</v>
      </c>
      <c r="BL14" s="34"/>
      <c r="BN14" s="95">
        <v>41834</v>
      </c>
      <c r="BO14" s="34">
        <f t="shared" si="11"/>
        <v>-2.5497585222882691E-3</v>
      </c>
      <c r="BP14" s="34">
        <f t="shared" si="12"/>
        <v>2.0371294289115834E-2</v>
      </c>
      <c r="BQ14" s="34"/>
      <c r="BS14" s="95">
        <v>41831</v>
      </c>
      <c r="BT14" s="34">
        <f t="shared" si="13"/>
        <v>-1.8556010722532777E-3</v>
      </c>
      <c r="BU14" s="34">
        <f t="shared" si="14"/>
        <v>1.3821159334016085E-2</v>
      </c>
      <c r="BX14" s="24" t="s">
        <v>71</v>
      </c>
    </row>
    <row r="15" spans="3:82" s="24" customFormat="1" ht="12.75" x14ac:dyDescent="0.2">
      <c r="C15" s="95">
        <v>42780</v>
      </c>
      <c r="D15" s="96">
        <v>33.299999999999997</v>
      </c>
      <c r="E15" s="30">
        <v>66712.880695</v>
      </c>
      <c r="G15" s="41">
        <f t="shared" si="0"/>
        <v>4</v>
      </c>
      <c r="H15" s="95">
        <v>41773</v>
      </c>
      <c r="I15" s="97">
        <f t="shared" si="1"/>
        <v>21.048436550000002</v>
      </c>
      <c r="J15" s="30">
        <f t="shared" si="2"/>
        <v>54412.54</v>
      </c>
      <c r="K15" s="30"/>
      <c r="L15" s="30"/>
      <c r="M15" s="30"/>
      <c r="N15" s="30"/>
      <c r="P15" s="98">
        <v>41827</v>
      </c>
      <c r="Q15" s="97">
        <f t="shared" si="3"/>
        <v>23.205239550000002</v>
      </c>
      <c r="R15" s="30">
        <f t="shared" si="4"/>
        <v>53801.83</v>
      </c>
      <c r="T15" s="95">
        <v>41827</v>
      </c>
      <c r="U15" s="97">
        <f t="shared" si="5"/>
        <v>23.291511670000002</v>
      </c>
      <c r="V15" s="30">
        <f t="shared" si="6"/>
        <v>53586.515999999989</v>
      </c>
      <c r="X15" s="95">
        <v>41831</v>
      </c>
      <c r="Y15" s="97">
        <f t="shared" si="7"/>
        <v>23.224846849999999</v>
      </c>
      <c r="Z15" s="30">
        <f t="shared" si="8"/>
        <v>54203.8</v>
      </c>
      <c r="AC15" s="98">
        <v>41827</v>
      </c>
      <c r="AD15" s="34">
        <f t="shared" si="15"/>
        <v>5.0955414012741063E-3</v>
      </c>
      <c r="AE15" s="34">
        <f t="shared" si="26"/>
        <v>5.0826030634660299E-3</v>
      </c>
      <c r="AF15" s="34">
        <f t="shared" si="16"/>
        <v>1.1917081294051224E-2</v>
      </c>
      <c r="AG15" s="34">
        <f t="shared" si="17"/>
        <v>1.1846632028192441E-2</v>
      </c>
      <c r="AH15" s="33" t="s">
        <v>135</v>
      </c>
      <c r="AI15" s="41">
        <v>2.5760000000000001</v>
      </c>
      <c r="AJ15" s="41"/>
      <c r="AK15" s="95">
        <v>41827</v>
      </c>
      <c r="AL15" s="34">
        <f t="shared" si="18"/>
        <v>-3.0214015946284922E-3</v>
      </c>
      <c r="AM15" s="34">
        <f t="shared" si="24"/>
        <v>-3.0259752433027492E-3</v>
      </c>
      <c r="AN15" s="34">
        <f t="shared" si="19"/>
        <v>1.4718987104631598E-3</v>
      </c>
      <c r="AO15" s="34">
        <f t="shared" si="25"/>
        <v>1.4708165293334183E-3</v>
      </c>
      <c r="AP15" s="33" t="s">
        <v>135</v>
      </c>
      <c r="AQ15" s="41">
        <v>2.5760000000000001</v>
      </c>
      <c r="AR15" s="41"/>
      <c r="AS15" s="95">
        <v>41831</v>
      </c>
      <c r="AT15" s="34">
        <f t="shared" si="20"/>
        <v>-1.8538805089745036E-3</v>
      </c>
      <c r="AU15" s="34">
        <f t="shared" si="21"/>
        <v>-1.8556010722532777E-3</v>
      </c>
      <c r="AV15" s="34">
        <f t="shared" si="22"/>
        <v>1.3917113111210133E-2</v>
      </c>
      <c r="AW15" s="34">
        <f t="shared" si="23"/>
        <v>1.3821159334016085E-2</v>
      </c>
      <c r="AX15" s="33" t="s">
        <v>135</v>
      </c>
      <c r="AY15" s="41">
        <v>2.5760000000000001</v>
      </c>
      <c r="AZ15" s="41"/>
      <c r="BA15" s="50"/>
      <c r="BB15" s="50" t="s">
        <v>76</v>
      </c>
      <c r="BC15" s="50" t="s">
        <v>77</v>
      </c>
      <c r="BD15" s="50" t="s">
        <v>78</v>
      </c>
      <c r="BE15" s="50" t="s">
        <v>79</v>
      </c>
      <c r="BF15" s="50" t="s">
        <v>80</v>
      </c>
      <c r="BI15" s="98">
        <v>41834</v>
      </c>
      <c r="BJ15" s="34">
        <f t="shared" si="9"/>
        <v>1.2666246151929834E-3</v>
      </c>
      <c r="BK15" s="34">
        <f t="shared" si="10"/>
        <v>3.5461940987830509E-2</v>
      </c>
      <c r="BL15" s="34"/>
      <c r="BN15" s="95">
        <v>41841</v>
      </c>
      <c r="BO15" s="34">
        <f t="shared" si="11"/>
        <v>-3.1093474343009537E-2</v>
      </c>
      <c r="BP15" s="34">
        <f t="shared" si="12"/>
        <v>3.0712802462055027E-2</v>
      </c>
      <c r="BQ15" s="34"/>
      <c r="BS15" s="95">
        <v>41838</v>
      </c>
      <c r="BT15" s="34">
        <f t="shared" si="13"/>
        <v>-2.2971848281566076E-2</v>
      </c>
      <c r="BU15" s="34">
        <f t="shared" si="14"/>
        <v>3.2905484729442484E-2</v>
      </c>
      <c r="BX15" s="50"/>
      <c r="BY15" s="50" t="s">
        <v>76</v>
      </c>
      <c r="BZ15" s="50" t="s">
        <v>77</v>
      </c>
      <c r="CA15" s="50" t="s">
        <v>78</v>
      </c>
      <c r="CB15" s="50" t="s">
        <v>79</v>
      </c>
      <c r="CC15" s="50" t="s">
        <v>80</v>
      </c>
    </row>
    <row r="16" spans="3:82" s="24" customFormat="1" ht="12.75" x14ac:dyDescent="0.2">
      <c r="C16" s="95">
        <v>42779</v>
      </c>
      <c r="D16" s="96">
        <v>33.99</v>
      </c>
      <c r="E16" s="30">
        <v>66967.640435900001</v>
      </c>
      <c r="G16" s="41">
        <f t="shared" si="0"/>
        <v>5</v>
      </c>
      <c r="H16" s="95">
        <v>41774</v>
      </c>
      <c r="I16" s="97">
        <f t="shared" si="1"/>
        <v>20.724916100000002</v>
      </c>
      <c r="J16" s="30">
        <f t="shared" si="2"/>
        <v>53855.54</v>
      </c>
      <c r="K16" s="30"/>
      <c r="L16" s="30"/>
      <c r="M16" s="30"/>
      <c r="N16" s="30"/>
      <c r="P16" s="98">
        <v>41834</v>
      </c>
      <c r="Q16" s="97">
        <f t="shared" si="3"/>
        <v>23.234650500000001</v>
      </c>
      <c r="R16" s="30">
        <f t="shared" si="4"/>
        <v>55743.98</v>
      </c>
      <c r="T16" s="95">
        <v>41834</v>
      </c>
      <c r="U16" s="97">
        <f t="shared" si="5"/>
        <v>23.232199587500002</v>
      </c>
      <c r="V16" s="30">
        <f t="shared" si="6"/>
        <v>54689.337500000001</v>
      </c>
      <c r="X16" s="95">
        <v>41838</v>
      </c>
      <c r="Y16" s="97">
        <f t="shared" si="7"/>
        <v>22.697410479999999</v>
      </c>
      <c r="Z16" s="30">
        <f t="shared" si="8"/>
        <v>56017.072000000007</v>
      </c>
      <c r="AC16" s="98">
        <v>41834</v>
      </c>
      <c r="AD16" s="34">
        <f t="shared" si="15"/>
        <v>1.2674271229404788E-3</v>
      </c>
      <c r="AE16" s="34">
        <f t="shared" si="26"/>
        <v>1.2666246151929834E-3</v>
      </c>
      <c r="AF16" s="34">
        <f t="shared" si="16"/>
        <v>3.6098214503112569E-2</v>
      </c>
      <c r="AG16" s="34">
        <f t="shared" si="17"/>
        <v>3.5461940987830509E-2</v>
      </c>
      <c r="AK16" s="95">
        <v>41834</v>
      </c>
      <c r="AL16" s="34">
        <f t="shared" si="18"/>
        <v>-2.5465106490445422E-3</v>
      </c>
      <c r="AM16" s="34">
        <f t="shared" si="24"/>
        <v>-2.5497585222882691E-3</v>
      </c>
      <c r="AN16" s="34">
        <f t="shared" si="19"/>
        <v>2.0580205288957654E-2</v>
      </c>
      <c r="AO16" s="34">
        <f t="shared" si="25"/>
        <v>2.0371294289115834E-2</v>
      </c>
      <c r="AS16" s="95">
        <v>41838</v>
      </c>
      <c r="AT16" s="34">
        <f t="shared" si="20"/>
        <v>-2.2710004221190405E-2</v>
      </c>
      <c r="AU16" s="34">
        <f t="shared" si="21"/>
        <v>-2.2971848281566076E-2</v>
      </c>
      <c r="AV16" s="34">
        <f t="shared" si="22"/>
        <v>3.3452857548732728E-2</v>
      </c>
      <c r="AW16" s="34">
        <f t="shared" si="23"/>
        <v>3.2905484729442484E-2</v>
      </c>
      <c r="BA16" s="48" t="s">
        <v>72</v>
      </c>
      <c r="BB16" s="48">
        <v>1</v>
      </c>
      <c r="BC16" s="48">
        <v>0.11423235667734177</v>
      </c>
      <c r="BD16" s="48">
        <v>0.11423235667734177</v>
      </c>
      <c r="BE16" s="48">
        <v>21.511036476182063</v>
      </c>
      <c r="BF16" s="48">
        <v>7.7877093058049076E-6</v>
      </c>
      <c r="BI16" s="98">
        <v>41841</v>
      </c>
      <c r="BJ16" s="34">
        <f t="shared" si="9"/>
        <v>-3.8714512180690393E-2</v>
      </c>
      <c r="BK16" s="34">
        <f t="shared" si="10"/>
        <v>3.3341860816751098E-2</v>
      </c>
      <c r="BL16" s="34"/>
      <c r="BN16" s="95">
        <v>41848</v>
      </c>
      <c r="BO16" s="34">
        <f t="shared" si="11"/>
        <v>-3.4273888272262451E-2</v>
      </c>
      <c r="BP16" s="34">
        <f t="shared" si="12"/>
        <v>2.4252960072722419E-2</v>
      </c>
      <c r="BQ16" s="34"/>
      <c r="BS16" s="95">
        <v>41845</v>
      </c>
      <c r="BT16" s="34">
        <f t="shared" si="13"/>
        <v>-3.2663131931320685E-2</v>
      </c>
      <c r="BU16" s="34">
        <f t="shared" si="14"/>
        <v>3.076408518931888E-2</v>
      </c>
      <c r="BX16" s="48" t="s">
        <v>72</v>
      </c>
      <c r="BY16" s="48">
        <v>1</v>
      </c>
      <c r="BZ16" s="48">
        <v>9.9537093654308212E-2</v>
      </c>
      <c r="CA16" s="48">
        <v>9.9537093654308212E-2</v>
      </c>
      <c r="CB16" s="48">
        <v>75.273764970615346</v>
      </c>
      <c r="CC16" s="48">
        <v>9.3399304404596592E-15</v>
      </c>
    </row>
    <row r="17" spans="3:82" s="24" customFormat="1" ht="12.75" x14ac:dyDescent="0.2">
      <c r="C17" s="95">
        <v>42776</v>
      </c>
      <c r="D17" s="96">
        <v>32.86</v>
      </c>
      <c r="E17" s="30">
        <v>66124.526016699994</v>
      </c>
      <c r="G17" s="41">
        <f t="shared" si="0"/>
        <v>6</v>
      </c>
      <c r="H17" s="95">
        <v>41775</v>
      </c>
      <c r="I17" s="97">
        <f t="shared" si="1"/>
        <v>21.75429935</v>
      </c>
      <c r="J17" s="30">
        <f t="shared" si="2"/>
        <v>53975.76</v>
      </c>
      <c r="K17" s="30"/>
      <c r="L17" s="30"/>
      <c r="M17" s="97">
        <f t="shared" ref="M17" si="27">AVERAGE(I13:I17)</f>
        <v>21.264116850000001</v>
      </c>
      <c r="N17" s="30">
        <f>AVERAGE(J13:J17)</f>
        <v>54040.840000000004</v>
      </c>
      <c r="P17" s="98">
        <v>41841</v>
      </c>
      <c r="Q17" s="97">
        <f t="shared" si="3"/>
        <v>22.352322000000001</v>
      </c>
      <c r="R17" s="30">
        <f t="shared" si="4"/>
        <v>57633.919999999998</v>
      </c>
      <c r="T17" s="95">
        <v>41841</v>
      </c>
      <c r="U17" s="97">
        <f t="shared" si="5"/>
        <v>22.520944780000001</v>
      </c>
      <c r="V17" s="30">
        <f t="shared" si="6"/>
        <v>56395.06</v>
      </c>
      <c r="X17" s="95">
        <v>41845</v>
      </c>
      <c r="Y17" s="97">
        <f t="shared" si="7"/>
        <v>21.968018919999999</v>
      </c>
      <c r="Z17" s="30">
        <f t="shared" si="8"/>
        <v>57767.167999999991</v>
      </c>
      <c r="AC17" s="98">
        <v>41841</v>
      </c>
      <c r="AD17" s="34">
        <f t="shared" si="15"/>
        <v>-3.7974683544303778E-2</v>
      </c>
      <c r="AE17" s="34">
        <f t="shared" si="26"/>
        <v>-3.8714512180690393E-2</v>
      </c>
      <c r="AF17" s="34">
        <f t="shared" si="16"/>
        <v>3.3903930074601796E-2</v>
      </c>
      <c r="AG17" s="34">
        <f t="shared" si="17"/>
        <v>3.3341860816751098E-2</v>
      </c>
      <c r="AK17" s="95">
        <v>41841</v>
      </c>
      <c r="AL17" s="34">
        <f t="shared" si="18"/>
        <v>-3.0615043780989559E-2</v>
      </c>
      <c r="AM17" s="34">
        <f t="shared" si="24"/>
        <v>-3.1093474343009537E-2</v>
      </c>
      <c r="AN17" s="34">
        <f t="shared" si="19"/>
        <v>3.1189306325021704E-2</v>
      </c>
      <c r="AO17" s="34">
        <f t="shared" si="25"/>
        <v>3.0712802462055027E-2</v>
      </c>
      <c r="AS17" s="95">
        <v>41845</v>
      </c>
      <c r="AT17" s="34">
        <f t="shared" si="20"/>
        <v>-3.2135452660677299E-2</v>
      </c>
      <c r="AU17" s="34">
        <f t="shared" si="21"/>
        <v>-3.2663131931320685E-2</v>
      </c>
      <c r="AV17" s="34">
        <f t="shared" si="22"/>
        <v>3.1242189880970272E-2</v>
      </c>
      <c r="AW17" s="34">
        <f t="shared" si="23"/>
        <v>3.076408518931888E-2</v>
      </c>
      <c r="BA17" s="48" t="s">
        <v>73</v>
      </c>
      <c r="BB17" s="48">
        <v>145</v>
      </c>
      <c r="BC17" s="48">
        <v>0.77000900149811857</v>
      </c>
      <c r="BD17" s="48">
        <v>5.3104069068835762E-3</v>
      </c>
      <c r="BE17" s="48"/>
      <c r="BF17" s="48"/>
      <c r="BI17" s="98">
        <v>41848</v>
      </c>
      <c r="BJ17" s="34">
        <f t="shared" si="9"/>
        <v>-4.7146778425702078E-2</v>
      </c>
      <c r="BK17" s="34">
        <f t="shared" si="10"/>
        <v>1.0717107226746042E-3</v>
      </c>
      <c r="BL17" s="34"/>
      <c r="BN17" s="95">
        <v>41855</v>
      </c>
      <c r="BO17" s="34">
        <f t="shared" si="11"/>
        <v>-8.4859527655973446E-2</v>
      </c>
      <c r="BP17" s="34">
        <f t="shared" si="12"/>
        <v>-2.294132979009799E-2</v>
      </c>
      <c r="BQ17" s="34"/>
      <c r="BS17" s="95">
        <v>41852</v>
      </c>
      <c r="BT17" s="34">
        <f t="shared" si="13"/>
        <v>-7.7353835156426146E-2</v>
      </c>
      <c r="BU17" s="34">
        <f t="shared" si="14"/>
        <v>-1.8911737358026266E-2</v>
      </c>
      <c r="BX17" s="48" t="s">
        <v>73</v>
      </c>
      <c r="BY17" s="48">
        <v>140</v>
      </c>
      <c r="BZ17" s="48">
        <v>0.18512682495744751</v>
      </c>
      <c r="CA17" s="48">
        <v>1.3223344639817678E-3</v>
      </c>
      <c r="CB17" s="48"/>
      <c r="CC17" s="48"/>
    </row>
    <row r="18" spans="3:82" s="24" customFormat="1" ht="13.5" thickBot="1" x14ac:dyDescent="0.25">
      <c r="C18" s="95">
        <v>42775</v>
      </c>
      <c r="D18" s="96">
        <v>32.54</v>
      </c>
      <c r="E18" s="30">
        <v>64964.887277100002</v>
      </c>
      <c r="G18" s="41">
        <f t="shared" si="0"/>
        <v>7</v>
      </c>
      <c r="H18" s="95">
        <v>41776</v>
      </c>
      <c r="I18" s="97" t="str">
        <f t="shared" si="1"/>
        <v/>
      </c>
      <c r="J18" s="30" t="str">
        <f t="shared" si="2"/>
        <v/>
      </c>
      <c r="K18" s="30"/>
      <c r="L18" s="30"/>
      <c r="M18" s="30"/>
      <c r="N18" s="30"/>
      <c r="P18" s="98">
        <v>41848</v>
      </c>
      <c r="Q18" s="97">
        <f t="shared" si="3"/>
        <v>21.322938749999999</v>
      </c>
      <c r="R18" s="30">
        <f t="shared" si="4"/>
        <v>57695.72</v>
      </c>
      <c r="T18" s="95">
        <v>41848</v>
      </c>
      <c r="U18" s="97">
        <f t="shared" si="5"/>
        <v>21.762142269999998</v>
      </c>
      <c r="V18" s="30">
        <f t="shared" si="6"/>
        <v>57779.528000000006</v>
      </c>
      <c r="X18" s="95">
        <v>41852</v>
      </c>
      <c r="Y18" s="97">
        <f t="shared" si="7"/>
        <v>20.332770099999998</v>
      </c>
      <c r="Z18" s="30">
        <f t="shared" si="8"/>
        <v>56684.956000000006</v>
      </c>
      <c r="AC18" s="98">
        <v>41848</v>
      </c>
      <c r="AD18" s="34">
        <f t="shared" si="15"/>
        <v>-4.6052631578947456E-2</v>
      </c>
      <c r="AE18" s="34">
        <f t="shared" si="26"/>
        <v>-4.7146778425702078E-2</v>
      </c>
      <c r="AF18" s="34">
        <f t="shared" si="16"/>
        <v>1.0722852098208335E-3</v>
      </c>
      <c r="AG18" s="34">
        <f t="shared" si="17"/>
        <v>1.0717107226746042E-3</v>
      </c>
      <c r="AK18" s="95">
        <v>41848</v>
      </c>
      <c r="AL18" s="34">
        <f t="shared" si="18"/>
        <v>-3.3693191711649084E-2</v>
      </c>
      <c r="AM18" s="34">
        <f t="shared" si="24"/>
        <v>-3.4273888272262451E-2</v>
      </c>
      <c r="AN18" s="34">
        <f t="shared" si="19"/>
        <v>2.4549455218240812E-2</v>
      </c>
      <c r="AO18" s="34">
        <f t="shared" si="25"/>
        <v>2.4252960072722419E-2</v>
      </c>
      <c r="AS18" s="95">
        <v>41852</v>
      </c>
      <c r="AT18" s="34">
        <f t="shared" si="20"/>
        <v>-7.4437700821135322E-2</v>
      </c>
      <c r="AU18" s="34">
        <f t="shared" si="21"/>
        <v>-7.7353835156426146E-2</v>
      </c>
      <c r="AV18" s="34">
        <f t="shared" si="22"/>
        <v>-1.8734032452482063E-2</v>
      </c>
      <c r="AW18" s="34">
        <f t="shared" si="23"/>
        <v>-1.8911737358026266E-2</v>
      </c>
      <c r="BA18" s="49" t="s">
        <v>74</v>
      </c>
      <c r="BB18" s="49">
        <v>146</v>
      </c>
      <c r="BC18" s="49">
        <v>0.88424135817546035</v>
      </c>
      <c r="BD18" s="49"/>
      <c r="BE18" s="49"/>
      <c r="BF18" s="49"/>
      <c r="BI18" s="98">
        <v>41855</v>
      </c>
      <c r="BJ18" s="34">
        <f t="shared" si="9"/>
        <v>-8.3381608939051013E-2</v>
      </c>
      <c r="BK18" s="34">
        <f t="shared" si="10"/>
        <v>-1.8885534488902445E-2</v>
      </c>
      <c r="BL18" s="34"/>
      <c r="BN18" s="95">
        <v>41862</v>
      </c>
      <c r="BO18" s="34">
        <f t="shared" si="11"/>
        <v>-3.7472536338231707E-2</v>
      </c>
      <c r="BP18" s="34">
        <f t="shared" si="12"/>
        <v>-4.5502016468944272E-3</v>
      </c>
      <c r="BQ18" s="34"/>
      <c r="BS18" s="95">
        <v>41859</v>
      </c>
      <c r="BT18" s="34">
        <f t="shared" si="13"/>
        <v>-5.4292254624382953E-2</v>
      </c>
      <c r="BU18" s="34">
        <f t="shared" si="14"/>
        <v>-8.3551453353504449E-3</v>
      </c>
      <c r="BX18" s="49" t="s">
        <v>74</v>
      </c>
      <c r="BY18" s="49">
        <v>141</v>
      </c>
      <c r="BZ18" s="49">
        <v>0.28466391861175572</v>
      </c>
      <c r="CA18" s="49"/>
      <c r="CB18" s="49"/>
      <c r="CC18" s="49"/>
    </row>
    <row r="19" spans="3:82" s="24" customFormat="1" ht="13.5" thickBot="1" x14ac:dyDescent="0.25">
      <c r="C19" s="95">
        <v>42774</v>
      </c>
      <c r="D19" s="96">
        <v>32.68</v>
      </c>
      <c r="E19" s="30">
        <v>64835.401353699999</v>
      </c>
      <c r="G19" s="41">
        <f t="shared" si="0"/>
        <v>1</v>
      </c>
      <c r="H19" s="95">
        <v>41777</v>
      </c>
      <c r="I19" s="97" t="str">
        <f t="shared" si="1"/>
        <v/>
      </c>
      <c r="J19" s="30" t="str">
        <f t="shared" si="2"/>
        <v/>
      </c>
      <c r="K19" s="30"/>
      <c r="L19" s="30"/>
      <c r="M19" s="30"/>
      <c r="N19" s="30"/>
      <c r="P19" s="98">
        <v>41855</v>
      </c>
      <c r="Q19" s="97">
        <f t="shared" si="3"/>
        <v>19.617103650000001</v>
      </c>
      <c r="R19" s="30">
        <f t="shared" si="4"/>
        <v>56616.33</v>
      </c>
      <c r="T19" s="95">
        <v>41855</v>
      </c>
      <c r="U19" s="97">
        <f t="shared" si="5"/>
        <v>19.991603079999997</v>
      </c>
      <c r="V19" s="30">
        <f t="shared" si="6"/>
        <v>56469.078000000001</v>
      </c>
      <c r="X19" s="95">
        <v>41859</v>
      </c>
      <c r="Y19" s="97">
        <f t="shared" si="7"/>
        <v>19.25829006</v>
      </c>
      <c r="Z19" s="30">
        <f t="shared" si="8"/>
        <v>56213.317999999992</v>
      </c>
      <c r="AC19" s="98">
        <v>41855</v>
      </c>
      <c r="AD19" s="34">
        <f t="shared" si="15"/>
        <v>-7.999999999999996E-2</v>
      </c>
      <c r="AE19" s="34">
        <f t="shared" si="26"/>
        <v>-8.3381608939051013E-2</v>
      </c>
      <c r="AF19" s="34">
        <f t="shared" si="16"/>
        <v>-1.8708320131891942E-2</v>
      </c>
      <c r="AG19" s="34">
        <f t="shared" si="17"/>
        <v>-1.8885534488902445E-2</v>
      </c>
      <c r="AK19" s="95">
        <v>41855</v>
      </c>
      <c r="AL19" s="34">
        <f t="shared" si="18"/>
        <v>-8.1358680962248853E-2</v>
      </c>
      <c r="AM19" s="34">
        <f t="shared" si="24"/>
        <v>-8.4859527655973446E-2</v>
      </c>
      <c r="AN19" s="34">
        <f t="shared" si="19"/>
        <v>-2.2680178349674396E-2</v>
      </c>
      <c r="AO19" s="34">
        <f t="shared" si="25"/>
        <v>-2.294132979009799E-2</v>
      </c>
      <c r="AS19" s="95">
        <v>41859</v>
      </c>
      <c r="AT19" s="34">
        <f t="shared" si="20"/>
        <v>-5.2844744455158965E-2</v>
      </c>
      <c r="AU19" s="34">
        <f t="shared" si="21"/>
        <v>-5.4292254624382953E-2</v>
      </c>
      <c r="AV19" s="34">
        <f t="shared" si="22"/>
        <v>-8.3203381158135636E-3</v>
      </c>
      <c r="AW19" s="34">
        <f t="shared" si="23"/>
        <v>-8.3551453353504449E-3</v>
      </c>
      <c r="BI19" s="98">
        <v>41862</v>
      </c>
      <c r="BJ19" s="34">
        <f t="shared" si="9"/>
        <v>-4.9987504165115355E-4</v>
      </c>
      <c r="BK19" s="34">
        <f t="shared" si="10"/>
        <v>-5.316628640487599E-5</v>
      </c>
      <c r="BL19" s="34"/>
      <c r="BN19" s="95">
        <v>41869</v>
      </c>
      <c r="BO19" s="34">
        <f t="shared" si="11"/>
        <v>8.1128119647403702E-3</v>
      </c>
      <c r="BP19" s="34">
        <f t="shared" si="12"/>
        <v>4.4897065326178782E-3</v>
      </c>
      <c r="BQ19" s="34"/>
      <c r="BS19" s="95">
        <v>41866</v>
      </c>
      <c r="BT19" s="34">
        <f t="shared" si="13"/>
        <v>5.2802722196183564E-3</v>
      </c>
      <c r="BU19" s="34">
        <f t="shared" si="14"/>
        <v>1.1176866559862121E-3</v>
      </c>
    </row>
    <row r="20" spans="3:82" s="24" customFormat="1" ht="12.75" x14ac:dyDescent="0.2">
      <c r="C20" s="95">
        <v>42773</v>
      </c>
      <c r="D20" s="96">
        <v>32.71</v>
      </c>
      <c r="E20" s="30">
        <v>64198.8991713</v>
      </c>
      <c r="G20" s="41">
        <f t="shared" si="0"/>
        <v>2</v>
      </c>
      <c r="H20" s="95">
        <v>41778</v>
      </c>
      <c r="I20" s="97">
        <f t="shared" si="1"/>
        <v>22.3131074</v>
      </c>
      <c r="J20" s="30">
        <f t="shared" si="2"/>
        <v>53353.1</v>
      </c>
      <c r="K20" s="97">
        <f>AVERAGE(I14:I17,I20)</f>
        <v>21.440582549999998</v>
      </c>
      <c r="L20" s="30">
        <f>AVERAGE(J14:J17,J20)</f>
        <v>53900.880000000005</v>
      </c>
      <c r="M20" s="30"/>
      <c r="N20" s="30"/>
      <c r="P20" s="98">
        <v>41862</v>
      </c>
      <c r="Q20" s="97">
        <f t="shared" si="3"/>
        <v>19.607299999999999</v>
      </c>
      <c r="R20" s="30">
        <f t="shared" si="4"/>
        <v>56613.32</v>
      </c>
      <c r="T20" s="95">
        <v>41862</v>
      </c>
      <c r="U20" s="97">
        <f t="shared" si="5"/>
        <v>19.25632933</v>
      </c>
      <c r="V20" s="30">
        <f t="shared" si="6"/>
        <v>56212.716</v>
      </c>
      <c r="X20" s="95">
        <v>41866</v>
      </c>
      <c r="Y20" s="97">
        <f t="shared" si="7"/>
        <v>19.36024802</v>
      </c>
      <c r="Z20" s="30">
        <f t="shared" si="8"/>
        <v>56276.182000000008</v>
      </c>
      <c r="AC20" s="98">
        <v>41862</v>
      </c>
      <c r="AD20" s="34">
        <f t="shared" si="15"/>
        <v>-4.9975012493763682E-4</v>
      </c>
      <c r="AE20" s="34">
        <f t="shared" si="26"/>
        <v>-4.9987504165115355E-4</v>
      </c>
      <c r="AF20" s="34">
        <f t="shared" si="16"/>
        <v>-5.3164873102917731E-5</v>
      </c>
      <c r="AG20" s="34">
        <f t="shared" si="17"/>
        <v>-5.316628640487599E-5</v>
      </c>
      <c r="AK20" s="95">
        <v>41862</v>
      </c>
      <c r="AL20" s="34">
        <f t="shared" si="18"/>
        <v>-3.6779129070223515E-2</v>
      </c>
      <c r="AM20" s="34">
        <f t="shared" si="24"/>
        <v>-3.7472536338231707E-2</v>
      </c>
      <c r="AN20" s="34">
        <f t="shared" si="19"/>
        <v>-4.5398651630189635E-3</v>
      </c>
      <c r="AO20" s="34">
        <f t="shared" si="25"/>
        <v>-4.5502016468944272E-3</v>
      </c>
      <c r="AS20" s="95">
        <v>41866</v>
      </c>
      <c r="AT20" s="34">
        <f t="shared" si="20"/>
        <v>5.2942374261861769E-3</v>
      </c>
      <c r="AU20" s="34">
        <f t="shared" si="21"/>
        <v>5.2802722196183564E-3</v>
      </c>
      <c r="AV20" s="34">
        <f t="shared" si="22"/>
        <v>1.1183115004884669E-3</v>
      </c>
      <c r="AW20" s="34">
        <f t="shared" si="23"/>
        <v>1.1176866559862121E-3</v>
      </c>
      <c r="BA20" s="50"/>
      <c r="BB20" s="50" t="s">
        <v>81</v>
      </c>
      <c r="BC20" s="50" t="s">
        <v>69</v>
      </c>
      <c r="BD20" s="50" t="s">
        <v>82</v>
      </c>
      <c r="BE20" s="50" t="s">
        <v>83</v>
      </c>
      <c r="BF20" s="50" t="s">
        <v>84</v>
      </c>
      <c r="BG20" s="50" t="s">
        <v>85</v>
      </c>
      <c r="BI20" s="98">
        <v>41869</v>
      </c>
      <c r="BJ20" s="34">
        <f t="shared" si="9"/>
        <v>1.3409686909917741E-2</v>
      </c>
      <c r="BK20" s="34">
        <f t="shared" si="10"/>
        <v>1.6596097416438377E-2</v>
      </c>
      <c r="BL20" s="34"/>
      <c r="BN20" s="95">
        <v>41876</v>
      </c>
      <c r="BO20" s="34">
        <f t="shared" si="11"/>
        <v>2.7396244457388735E-2</v>
      </c>
      <c r="BP20" s="34">
        <f t="shared" si="12"/>
        <v>4.2079790373343785E-2</v>
      </c>
      <c r="BQ20" s="34"/>
      <c r="BS20" s="95">
        <v>41873</v>
      </c>
      <c r="BT20" s="34">
        <f t="shared" si="13"/>
        <v>2.6287056563591427E-2</v>
      </c>
      <c r="BU20" s="34">
        <f t="shared" si="14"/>
        <v>3.8029219746798161E-2</v>
      </c>
      <c r="BX20" s="50"/>
      <c r="BY20" s="50" t="s">
        <v>81</v>
      </c>
      <c r="BZ20" s="50" t="s">
        <v>69</v>
      </c>
      <c r="CA20" s="50" t="s">
        <v>82</v>
      </c>
      <c r="CB20" s="50" t="s">
        <v>83</v>
      </c>
      <c r="CC20" s="50" t="s">
        <v>84</v>
      </c>
      <c r="CD20" s="50" t="s">
        <v>85</v>
      </c>
    </row>
    <row r="21" spans="3:82" s="24" customFormat="1" ht="12.75" x14ac:dyDescent="0.2">
      <c r="C21" s="95">
        <v>42772</v>
      </c>
      <c r="D21" s="96">
        <v>32.44</v>
      </c>
      <c r="E21" s="30">
        <v>63992.934505700003</v>
      </c>
      <c r="G21" s="41">
        <f t="shared" si="0"/>
        <v>3</v>
      </c>
      <c r="H21" s="95">
        <v>41779</v>
      </c>
      <c r="I21" s="97">
        <f t="shared" si="1"/>
        <v>21.920961399999999</v>
      </c>
      <c r="J21" s="30">
        <f t="shared" si="2"/>
        <v>52366.19</v>
      </c>
      <c r="K21" s="30"/>
      <c r="L21" s="30"/>
      <c r="M21" s="30"/>
      <c r="N21" s="30"/>
      <c r="P21" s="98">
        <v>41869</v>
      </c>
      <c r="Q21" s="97">
        <f t="shared" si="3"/>
        <v>19.871998550000001</v>
      </c>
      <c r="R21" s="30">
        <f t="shared" si="4"/>
        <v>57560.72</v>
      </c>
      <c r="T21" s="95">
        <v>41869</v>
      </c>
      <c r="U21" s="97">
        <f t="shared" si="5"/>
        <v>19.413187730000001</v>
      </c>
      <c r="V21" s="30">
        <f t="shared" si="6"/>
        <v>56465.661999999997</v>
      </c>
      <c r="X21" s="95">
        <v>41873</v>
      </c>
      <c r="Y21" s="97">
        <f t="shared" si="7"/>
        <v>19.875920009999998</v>
      </c>
      <c r="Z21" s="30">
        <f t="shared" si="8"/>
        <v>58457.536</v>
      </c>
      <c r="AC21" s="98">
        <v>41869</v>
      </c>
      <c r="AD21" s="34">
        <f t="shared" si="15"/>
        <v>1.3500000000000068E-2</v>
      </c>
      <c r="AE21" s="34">
        <f t="shared" si="26"/>
        <v>1.3409686909917741E-2</v>
      </c>
      <c r="AF21" s="34">
        <f t="shared" si="16"/>
        <v>1.6734577657696148E-2</v>
      </c>
      <c r="AG21" s="34">
        <f t="shared" si="17"/>
        <v>1.6596097416438377E-2</v>
      </c>
      <c r="AK21" s="95">
        <v>41869</v>
      </c>
      <c r="AL21" s="34">
        <f t="shared" si="18"/>
        <v>8.1458099989817345E-3</v>
      </c>
      <c r="AM21" s="34">
        <f t="shared" si="24"/>
        <v>8.1128119647403702E-3</v>
      </c>
      <c r="AN21" s="34">
        <f t="shared" si="19"/>
        <v>4.4998003654546093E-3</v>
      </c>
      <c r="AO21" s="34">
        <f t="shared" si="25"/>
        <v>4.4897065326178782E-3</v>
      </c>
      <c r="AS21" s="95">
        <v>41873</v>
      </c>
      <c r="AT21" s="34">
        <f t="shared" si="20"/>
        <v>2.6635608669232314E-2</v>
      </c>
      <c r="AU21" s="34">
        <f t="shared" si="21"/>
        <v>2.6287056563591427E-2</v>
      </c>
      <c r="AV21" s="34">
        <f t="shared" si="22"/>
        <v>3.8761584785549141E-2</v>
      </c>
      <c r="AW21" s="34">
        <f t="shared" si="23"/>
        <v>3.8029219746798161E-2</v>
      </c>
      <c r="BA21" s="48" t="s">
        <v>75</v>
      </c>
      <c r="BB21" s="48">
        <v>1.7678536754792233E-3</v>
      </c>
      <c r="BC21" s="48">
        <v>6.0159828613875824E-3</v>
      </c>
      <c r="BD21" s="48">
        <v>0.29385949332167299</v>
      </c>
      <c r="BE21" s="48">
        <v>0.76928548368906802</v>
      </c>
      <c r="BF21" s="48">
        <v>-1.0122493179545991E-2</v>
      </c>
      <c r="BG21" s="48">
        <v>1.3658200530504436E-2</v>
      </c>
      <c r="BI21" s="98">
        <v>41876</v>
      </c>
      <c r="BJ21" s="34">
        <f t="shared" si="9"/>
        <v>1.9057503227583761E-2</v>
      </c>
      <c r="BK21" s="34">
        <f t="shared" si="10"/>
        <v>3.7080568540352618E-2</v>
      </c>
      <c r="BL21" s="34"/>
      <c r="BN21" s="95">
        <v>41883</v>
      </c>
      <c r="BO21" s="34">
        <f t="shared" si="11"/>
        <v>3.1533708617901404E-2</v>
      </c>
      <c r="BP21" s="34">
        <f t="shared" si="12"/>
        <v>3.0205868460810525E-2</v>
      </c>
      <c r="BQ21" s="34"/>
      <c r="BS21" s="95">
        <v>41880</v>
      </c>
      <c r="BT21" s="34">
        <f t="shared" si="13"/>
        <v>3.0983879921658297E-2</v>
      </c>
      <c r="BU21" s="34">
        <f t="shared" si="14"/>
        <v>3.2973917462717751E-2</v>
      </c>
      <c r="BX21" s="48" t="s">
        <v>75</v>
      </c>
      <c r="BY21" s="48">
        <v>5.0937064081345166E-3</v>
      </c>
      <c r="BZ21" s="48">
        <v>3.0519564034051957E-3</v>
      </c>
      <c r="CA21" s="48">
        <v>1.6689971070527923</v>
      </c>
      <c r="CB21" s="48">
        <v>9.7352724964047552E-2</v>
      </c>
      <c r="CC21" s="48">
        <v>-9.401753514490423E-4</v>
      </c>
      <c r="CD21" s="48">
        <v>1.1127588167718076E-2</v>
      </c>
    </row>
    <row r="22" spans="3:82" s="24" customFormat="1" ht="13.5" thickBot="1" x14ac:dyDescent="0.25">
      <c r="C22" s="95">
        <v>42769</v>
      </c>
      <c r="D22" s="96">
        <v>32.35</v>
      </c>
      <c r="E22" s="30">
        <v>64953.932355700003</v>
      </c>
      <c r="G22" s="41">
        <f t="shared" si="0"/>
        <v>4</v>
      </c>
      <c r="H22" s="95">
        <v>41780</v>
      </c>
      <c r="I22" s="97">
        <f t="shared" si="1"/>
        <v>21.950372349999999</v>
      </c>
      <c r="J22" s="30">
        <f t="shared" si="2"/>
        <v>52203.37</v>
      </c>
      <c r="K22" s="30"/>
      <c r="L22" s="30"/>
      <c r="M22" s="30"/>
      <c r="N22" s="30"/>
      <c r="P22" s="98">
        <v>41876</v>
      </c>
      <c r="Q22" s="97">
        <f t="shared" si="3"/>
        <v>20.254340899999999</v>
      </c>
      <c r="R22" s="30">
        <f t="shared" si="4"/>
        <v>59735.17</v>
      </c>
      <c r="T22" s="95">
        <v>41876</v>
      </c>
      <c r="U22" s="97">
        <f t="shared" si="5"/>
        <v>19.95238848</v>
      </c>
      <c r="V22" s="30">
        <f t="shared" si="6"/>
        <v>58892.425999999999</v>
      </c>
      <c r="X22" s="95">
        <v>41880</v>
      </c>
      <c r="Y22" s="97">
        <f t="shared" si="7"/>
        <v>20.501392880000001</v>
      </c>
      <c r="Z22" s="30">
        <f t="shared" si="8"/>
        <v>60417.242000000006</v>
      </c>
      <c r="AC22" s="98">
        <v>41876</v>
      </c>
      <c r="AD22" s="34">
        <f t="shared" si="15"/>
        <v>1.9240256536753764E-2</v>
      </c>
      <c r="AE22" s="34">
        <f t="shared" si="26"/>
        <v>1.9057503227583761E-2</v>
      </c>
      <c r="AF22" s="34">
        <f t="shared" si="16"/>
        <v>3.7776629618253565E-2</v>
      </c>
      <c r="AG22" s="34">
        <f t="shared" si="17"/>
        <v>3.7080568540352618E-2</v>
      </c>
      <c r="AK22" s="95">
        <v>41876</v>
      </c>
      <c r="AL22" s="34">
        <f t="shared" si="18"/>
        <v>2.7774972225027783E-2</v>
      </c>
      <c r="AM22" s="34">
        <f t="shared" si="24"/>
        <v>2.7396244457388735E-2</v>
      </c>
      <c r="AN22" s="34">
        <f t="shared" si="19"/>
        <v>4.2977695010465E-2</v>
      </c>
      <c r="AO22" s="34">
        <f t="shared" si="25"/>
        <v>4.2079790373343785E-2</v>
      </c>
      <c r="AS22" s="95">
        <v>41880</v>
      </c>
      <c r="AT22" s="34">
        <f t="shared" si="20"/>
        <v>3.1468876393410339E-2</v>
      </c>
      <c r="AU22" s="34">
        <f t="shared" si="21"/>
        <v>3.0983879921658297E-2</v>
      </c>
      <c r="AV22" s="34">
        <f t="shared" si="22"/>
        <v>3.3523581972391137E-2</v>
      </c>
      <c r="AW22" s="34">
        <f t="shared" si="23"/>
        <v>3.2973917462717751E-2</v>
      </c>
      <c r="BA22" s="49" t="s">
        <v>86</v>
      </c>
      <c r="BB22" s="100">
        <v>0.78040397656166871</v>
      </c>
      <c r="BC22" s="49">
        <v>0.16826306878845193</v>
      </c>
      <c r="BD22" s="49">
        <v>4.6379991888940788</v>
      </c>
      <c r="BE22" s="101">
        <v>7.787709305804618E-6</v>
      </c>
      <c r="BF22" s="100">
        <v>0.44783882521677287</v>
      </c>
      <c r="BG22" s="100">
        <v>1.1129691279065645</v>
      </c>
      <c r="BI22" s="98">
        <v>41883</v>
      </c>
      <c r="BJ22" s="34">
        <f t="shared" si="9"/>
        <v>2.2020995146568228E-2</v>
      </c>
      <c r="BK22" s="34">
        <f t="shared" si="10"/>
        <v>2.3266129077770294E-2</v>
      </c>
      <c r="BL22" s="34"/>
      <c r="BN22" s="95">
        <v>41890</v>
      </c>
      <c r="BO22" s="34">
        <f t="shared" si="11"/>
        <v>1.7649460076141096E-2</v>
      </c>
      <c r="BP22" s="34">
        <f t="shared" si="12"/>
        <v>3.0118788339128749E-3</v>
      </c>
      <c r="BQ22" s="34"/>
      <c r="BS22" s="95">
        <v>41887</v>
      </c>
      <c r="BT22" s="34">
        <f t="shared" si="13"/>
        <v>2.6892218293989155E-2</v>
      </c>
      <c r="BU22" s="34">
        <f t="shared" si="14"/>
        <v>1.403633081798935E-2</v>
      </c>
      <c r="BX22" s="49" t="s">
        <v>86</v>
      </c>
      <c r="BY22" s="100">
        <v>0.79798948534828729</v>
      </c>
      <c r="BZ22" s="49">
        <v>9.197617604127549E-2</v>
      </c>
      <c r="CA22" s="49">
        <v>8.676045468450214</v>
      </c>
      <c r="CB22" s="101">
        <v>9.339930440459189E-15</v>
      </c>
      <c r="CC22" s="100">
        <v>0.61614764438604697</v>
      </c>
      <c r="CD22" s="100">
        <v>0.97983132631052761</v>
      </c>
    </row>
    <row r="23" spans="3:82" s="24" customFormat="1" ht="12.75" x14ac:dyDescent="0.2">
      <c r="C23" s="95">
        <v>42768</v>
      </c>
      <c r="D23" s="96">
        <v>31.82</v>
      </c>
      <c r="E23" s="30">
        <v>64578.216265199997</v>
      </c>
      <c r="G23" s="41">
        <f t="shared" si="0"/>
        <v>5</v>
      </c>
      <c r="H23" s="95">
        <v>41781</v>
      </c>
      <c r="I23" s="97">
        <f t="shared" si="1"/>
        <v>22.0582125</v>
      </c>
      <c r="J23" s="30">
        <f t="shared" si="2"/>
        <v>52806.22</v>
      </c>
      <c r="K23" s="30"/>
      <c r="L23" s="30"/>
      <c r="M23" s="30"/>
      <c r="N23" s="30"/>
      <c r="P23" s="98">
        <v>41883</v>
      </c>
      <c r="Q23" s="97">
        <f t="shared" si="3"/>
        <v>20.705308800000001</v>
      </c>
      <c r="R23" s="30">
        <f t="shared" si="4"/>
        <v>61141.27</v>
      </c>
      <c r="T23" s="95">
        <v>41883</v>
      </c>
      <c r="U23" s="97">
        <f t="shared" si="5"/>
        <v>20.591586460000002</v>
      </c>
      <c r="V23" s="30">
        <f t="shared" si="6"/>
        <v>60698.462</v>
      </c>
      <c r="X23" s="95">
        <v>41887</v>
      </c>
      <c r="Y23" s="97">
        <f t="shared" si="7"/>
        <v>21.060200930000001</v>
      </c>
      <c r="Z23" s="30">
        <f t="shared" si="8"/>
        <v>61271.257999999994</v>
      </c>
      <c r="AC23" s="98">
        <v>41883</v>
      </c>
      <c r="AD23" s="34">
        <f t="shared" si="15"/>
        <v>2.2265246853823806E-2</v>
      </c>
      <c r="AE23" s="34">
        <f t="shared" si="26"/>
        <v>2.2020995146568228E-2</v>
      </c>
      <c r="AF23" s="34">
        <f t="shared" si="16"/>
        <v>2.3538896767180795E-2</v>
      </c>
      <c r="AG23" s="34">
        <f t="shared" si="17"/>
        <v>2.3266129077770294E-2</v>
      </c>
      <c r="AK23" s="95">
        <v>41883</v>
      </c>
      <c r="AL23" s="34">
        <f t="shared" si="18"/>
        <v>3.2036163522012773E-2</v>
      </c>
      <c r="AM23" s="34">
        <f t="shared" si="24"/>
        <v>3.1533708617901404E-2</v>
      </c>
      <c r="AN23" s="34">
        <f t="shared" si="19"/>
        <v>3.066669388012655E-2</v>
      </c>
      <c r="AO23" s="34">
        <f t="shared" si="25"/>
        <v>3.0205868460810525E-2</v>
      </c>
      <c r="AS23" s="95">
        <v>41887</v>
      </c>
      <c r="AT23" s="34">
        <f t="shared" si="20"/>
        <v>2.7257077276205077E-2</v>
      </c>
      <c r="AU23" s="34">
        <f t="shared" si="21"/>
        <v>2.6892218293989155E-2</v>
      </c>
      <c r="AV23" s="34">
        <f t="shared" si="22"/>
        <v>1.413530263430407E-2</v>
      </c>
      <c r="AW23" s="34">
        <f t="shared" si="23"/>
        <v>1.403633081798935E-2</v>
      </c>
      <c r="BI23" s="98">
        <v>41890</v>
      </c>
      <c r="BJ23" s="34">
        <f t="shared" si="9"/>
        <v>-2.4929383042525361E-2</v>
      </c>
      <c r="BK23" s="34">
        <f t="shared" si="10"/>
        <v>-3.2388020071500566E-2</v>
      </c>
      <c r="BL23" s="34"/>
      <c r="BN23" s="95">
        <v>41897</v>
      </c>
      <c r="BO23" s="34">
        <f t="shared" si="11"/>
        <v>-3.2905212896142094E-2</v>
      </c>
      <c r="BP23" s="34">
        <f t="shared" si="12"/>
        <v>-4.8180861447432041E-2</v>
      </c>
      <c r="BQ23" s="34"/>
      <c r="BS23" s="95">
        <v>41894</v>
      </c>
      <c r="BT23" s="34">
        <f t="shared" si="13"/>
        <v>-4.0178251793451795E-2</v>
      </c>
      <c r="BU23" s="34">
        <f t="shared" si="14"/>
        <v>-5.0282343084896007E-2</v>
      </c>
    </row>
    <row r="24" spans="3:82" s="24" customFormat="1" ht="12.75" x14ac:dyDescent="0.2">
      <c r="C24" s="95">
        <v>42767</v>
      </c>
      <c r="D24" s="96">
        <v>31.46</v>
      </c>
      <c r="E24" s="30">
        <v>64836.125890000003</v>
      </c>
      <c r="G24" s="41">
        <f t="shared" si="0"/>
        <v>6</v>
      </c>
      <c r="H24" s="95">
        <v>41782</v>
      </c>
      <c r="I24" s="97">
        <f t="shared" si="1"/>
        <v>22.0582125</v>
      </c>
      <c r="J24" s="30">
        <f t="shared" si="2"/>
        <v>52626.41</v>
      </c>
      <c r="K24" s="30"/>
      <c r="L24" s="30"/>
      <c r="M24" s="97">
        <f>AVERAGE(I20:I24)</f>
        <v>22.060173229999997</v>
      </c>
      <c r="N24" s="30">
        <f t="shared" ref="N24" si="28">AVERAGE(J20:J24)</f>
        <v>52671.058000000005</v>
      </c>
      <c r="P24" s="98">
        <v>41890</v>
      </c>
      <c r="Q24" s="97">
        <f t="shared" si="3"/>
        <v>20.195519000000001</v>
      </c>
      <c r="R24" s="30">
        <f t="shared" si="4"/>
        <v>59192.75</v>
      </c>
      <c r="T24" s="95">
        <v>41890</v>
      </c>
      <c r="U24" s="97">
        <f t="shared" si="5"/>
        <v>20.958242970000001</v>
      </c>
      <c r="V24" s="30">
        <f t="shared" si="6"/>
        <v>60881.554000000004</v>
      </c>
      <c r="X24" s="95">
        <v>41894</v>
      </c>
      <c r="Y24" s="97">
        <f t="shared" si="7"/>
        <v>20.230812140000001</v>
      </c>
      <c r="Z24" s="30">
        <f t="shared" si="8"/>
        <v>58266.569999999992</v>
      </c>
      <c r="AC24" s="98">
        <v>41890</v>
      </c>
      <c r="AD24" s="34">
        <f t="shared" si="15"/>
        <v>-2.4621212121212155E-2</v>
      </c>
      <c r="AE24" s="34">
        <f t="shared" si="26"/>
        <v>-2.4929383042525361E-2</v>
      </c>
      <c r="AF24" s="34">
        <f t="shared" si="16"/>
        <v>-3.1869145014488565E-2</v>
      </c>
      <c r="AG24" s="34">
        <f t="shared" si="17"/>
        <v>-3.2388020071500566E-2</v>
      </c>
      <c r="AK24" s="95">
        <v>41890</v>
      </c>
      <c r="AL24" s="34">
        <f t="shared" si="18"/>
        <v>1.7806132165301802E-2</v>
      </c>
      <c r="AM24" s="34">
        <f t="shared" si="24"/>
        <v>1.7649460076141096E-2</v>
      </c>
      <c r="AN24" s="34">
        <f t="shared" si="19"/>
        <v>3.0164190980654926E-3</v>
      </c>
      <c r="AO24" s="34">
        <f t="shared" si="25"/>
        <v>3.0118788339128749E-3</v>
      </c>
      <c r="AS24" s="95">
        <v>41894</v>
      </c>
      <c r="AT24" s="34">
        <f t="shared" si="20"/>
        <v>-3.9381808025323539E-2</v>
      </c>
      <c r="AU24" s="34">
        <f t="shared" si="21"/>
        <v>-4.0178251793451795E-2</v>
      </c>
      <c r="AV24" s="34">
        <f t="shared" si="22"/>
        <v>-4.9039110638139705E-2</v>
      </c>
      <c r="AW24" s="34">
        <f t="shared" si="23"/>
        <v>-5.0282343084896007E-2</v>
      </c>
      <c r="BI24" s="98">
        <v>41897</v>
      </c>
      <c r="BJ24" s="34">
        <f t="shared" si="9"/>
        <v>1.2062872449274944E-2</v>
      </c>
      <c r="BK24" s="34">
        <f t="shared" si="10"/>
        <v>-2.1239896374005685E-2</v>
      </c>
      <c r="BL24" s="34"/>
      <c r="BN24" s="95">
        <v>41904</v>
      </c>
      <c r="BO24" s="34">
        <f t="shared" si="11"/>
        <v>-5.2345990019934067E-3</v>
      </c>
      <c r="BP24" s="34">
        <f t="shared" si="12"/>
        <v>3.8372434159325486E-3</v>
      </c>
      <c r="BQ24" s="34"/>
      <c r="BS24" s="95">
        <v>41901</v>
      </c>
      <c r="BT24" s="34">
        <f t="shared" si="13"/>
        <v>6.8576112659363012E-3</v>
      </c>
      <c r="BU24" s="34">
        <f t="shared" si="14"/>
        <v>3.4332586407481228E-3</v>
      </c>
    </row>
    <row r="25" spans="3:82" s="24" customFormat="1" ht="12.75" x14ac:dyDescent="0.2">
      <c r="C25" s="95">
        <v>42766</v>
      </c>
      <c r="D25" s="96">
        <v>31.35</v>
      </c>
      <c r="E25" s="30">
        <v>64670.781329099998</v>
      </c>
      <c r="G25" s="41">
        <f t="shared" si="0"/>
        <v>7</v>
      </c>
      <c r="H25" s="95">
        <v>41783</v>
      </c>
      <c r="I25" s="97" t="str">
        <f t="shared" si="1"/>
        <v/>
      </c>
      <c r="J25" s="30" t="str">
        <f t="shared" si="2"/>
        <v/>
      </c>
      <c r="K25" s="30"/>
      <c r="L25" s="30"/>
      <c r="M25" s="30"/>
      <c r="N25" s="30"/>
      <c r="P25" s="98">
        <v>41897</v>
      </c>
      <c r="Q25" s="97">
        <f t="shared" si="3"/>
        <v>20.440610249999999</v>
      </c>
      <c r="R25" s="30">
        <f t="shared" si="4"/>
        <v>57948.76</v>
      </c>
      <c r="T25" s="95">
        <v>41897</v>
      </c>
      <c r="U25" s="97">
        <f t="shared" si="5"/>
        <v>20.279830390000001</v>
      </c>
      <c r="V25" s="30">
        <f t="shared" si="6"/>
        <v>58017.771999999997</v>
      </c>
      <c r="X25" s="95">
        <v>41901</v>
      </c>
      <c r="Y25" s="97">
        <f t="shared" si="7"/>
        <v>20.370023969999998</v>
      </c>
      <c r="Z25" s="30">
        <f t="shared" si="8"/>
        <v>58466.958000000006</v>
      </c>
      <c r="AC25" s="98">
        <v>41897</v>
      </c>
      <c r="AD25" s="34">
        <f t="shared" si="15"/>
        <v>1.2135922330096971E-2</v>
      </c>
      <c r="AE25" s="34">
        <f t="shared" si="26"/>
        <v>1.2062872449274944E-2</v>
      </c>
      <c r="AF25" s="34">
        <f t="shared" si="16"/>
        <v>-2.1015918334593264E-2</v>
      </c>
      <c r="AG25" s="34">
        <f t="shared" si="17"/>
        <v>-2.1239896374005685E-2</v>
      </c>
      <c r="AK25" s="95">
        <v>41897</v>
      </c>
      <c r="AL25" s="34">
        <f t="shared" si="18"/>
        <v>-3.2369725886425282E-2</v>
      </c>
      <c r="AM25" s="34">
        <f t="shared" si="24"/>
        <v>-3.2905212896142094E-2</v>
      </c>
      <c r="AN25" s="34">
        <f t="shared" si="19"/>
        <v>-4.7038582490847802E-2</v>
      </c>
      <c r="AO25" s="34">
        <f t="shared" si="25"/>
        <v>-4.8180861447432041E-2</v>
      </c>
      <c r="AS25" s="95">
        <v>41901</v>
      </c>
      <c r="AT25" s="34">
        <f t="shared" si="20"/>
        <v>6.8811785229694333E-3</v>
      </c>
      <c r="AU25" s="34">
        <f t="shared" si="21"/>
        <v>6.8576112659363012E-3</v>
      </c>
      <c r="AV25" s="34">
        <f t="shared" si="22"/>
        <v>3.4391590237765612E-3</v>
      </c>
      <c r="AW25" s="34">
        <f t="shared" si="23"/>
        <v>3.4332586407481228E-3</v>
      </c>
      <c r="BA25" s="24" t="s">
        <v>133</v>
      </c>
      <c r="BI25" s="98">
        <v>41904</v>
      </c>
      <c r="BJ25" s="34">
        <f t="shared" si="9"/>
        <v>-4.9149941111610952E-2</v>
      </c>
      <c r="BK25" s="34">
        <f t="shared" si="10"/>
        <v>-1.9704058862906576E-2</v>
      </c>
      <c r="BL25" s="34"/>
      <c r="BN25" s="95">
        <v>41911</v>
      </c>
      <c r="BO25" s="34">
        <f t="shared" si="11"/>
        <v>-2.6192911350944006E-2</v>
      </c>
      <c r="BP25" s="34">
        <f t="shared" si="12"/>
        <v>-3.5083807927050854E-2</v>
      </c>
      <c r="BQ25" s="34"/>
      <c r="BS25" s="95">
        <v>41908</v>
      </c>
      <c r="BT25" s="34">
        <f t="shared" si="13"/>
        <v>-3.7562641022381403E-2</v>
      </c>
      <c r="BU25" s="34">
        <f t="shared" si="14"/>
        <v>-3.1190370582441142E-2</v>
      </c>
      <c r="BX25" s="25" t="s">
        <v>150</v>
      </c>
    </row>
    <row r="26" spans="3:82" s="24" customFormat="1" ht="13.5" thickBot="1" x14ac:dyDescent="0.25">
      <c r="C26" s="95">
        <v>42765</v>
      </c>
      <c r="D26" s="96">
        <v>31.23</v>
      </c>
      <c r="E26" s="30">
        <v>64301.7309111</v>
      </c>
      <c r="G26" s="41">
        <f t="shared" si="0"/>
        <v>1</v>
      </c>
      <c r="H26" s="95">
        <v>41784</v>
      </c>
      <c r="I26" s="97" t="str">
        <f t="shared" si="1"/>
        <v/>
      </c>
      <c r="J26" s="30" t="str">
        <f t="shared" si="2"/>
        <v/>
      </c>
      <c r="K26" s="30"/>
      <c r="L26" s="30"/>
      <c r="M26" s="30"/>
      <c r="N26" s="30"/>
      <c r="P26" s="98">
        <v>41904</v>
      </c>
      <c r="Q26" s="97">
        <f t="shared" si="3"/>
        <v>19.46024525</v>
      </c>
      <c r="R26" s="30">
        <f t="shared" si="4"/>
        <v>56818.11</v>
      </c>
      <c r="T26" s="95">
        <v>41904</v>
      </c>
      <c r="U26" s="97">
        <f t="shared" si="5"/>
        <v>20.17395097</v>
      </c>
      <c r="V26" s="30">
        <f t="shared" si="6"/>
        <v>58240.828000000001</v>
      </c>
      <c r="X26" s="95">
        <v>41908</v>
      </c>
      <c r="Y26" s="97">
        <f t="shared" si="7"/>
        <v>19.619064379999998</v>
      </c>
      <c r="Z26" s="30">
        <f t="shared" si="8"/>
        <v>56671.498</v>
      </c>
      <c r="AC26" s="98">
        <v>41904</v>
      </c>
      <c r="AD26" s="34">
        <f t="shared" si="15"/>
        <v>-4.7961630695443569E-2</v>
      </c>
      <c r="AE26" s="34">
        <f t="shared" si="26"/>
        <v>-4.9149941111610952E-2</v>
      </c>
      <c r="AF26" s="34">
        <f t="shared" si="16"/>
        <v>-1.9511202655587478E-2</v>
      </c>
      <c r="AG26" s="34">
        <f t="shared" si="17"/>
        <v>-1.9704058862906576E-2</v>
      </c>
      <c r="AK26" s="95">
        <v>41904</v>
      </c>
      <c r="AL26" s="34">
        <f t="shared" si="18"/>
        <v>-5.2209223629507973E-3</v>
      </c>
      <c r="AM26" s="34">
        <f t="shared" si="24"/>
        <v>-5.2345990019934067E-3</v>
      </c>
      <c r="AN26" s="34">
        <f t="shared" si="19"/>
        <v>3.8446150603645979E-3</v>
      </c>
      <c r="AO26" s="34">
        <f t="shared" si="25"/>
        <v>3.8372434159325486E-3</v>
      </c>
      <c r="AS26" s="95">
        <v>41908</v>
      </c>
      <c r="AT26" s="34">
        <f t="shared" si="20"/>
        <v>-3.6865915872557609E-2</v>
      </c>
      <c r="AU26" s="34">
        <f t="shared" si="21"/>
        <v>-3.7562641022381403E-2</v>
      </c>
      <c r="AV26" s="34">
        <f t="shared" si="22"/>
        <v>-3.070896898723563E-2</v>
      </c>
      <c r="AW26" s="34">
        <f t="shared" si="23"/>
        <v>-3.1190370582441142E-2</v>
      </c>
      <c r="BI26" s="98">
        <v>41911</v>
      </c>
      <c r="BJ26" s="34">
        <f t="shared" si="9"/>
        <v>8.5277667538750639E-3</v>
      </c>
      <c r="BK26" s="34">
        <f t="shared" si="10"/>
        <v>-3.9357052219350222E-2</v>
      </c>
      <c r="BL26" s="34"/>
      <c r="BN26" s="95">
        <v>41918</v>
      </c>
      <c r="BO26" s="34">
        <f t="shared" si="11"/>
        <v>-1.5281286606978311E-2</v>
      </c>
      <c r="BP26" s="34">
        <f t="shared" si="12"/>
        <v>-3.259310934127424E-2</v>
      </c>
      <c r="BQ26" s="34"/>
      <c r="BS26" s="95">
        <v>41915</v>
      </c>
      <c r="BT26" s="34">
        <f t="shared" si="13"/>
        <v>-1.6627581149164659E-2</v>
      </c>
      <c r="BU26" s="34">
        <f t="shared" si="14"/>
        <v>-4.9555271582265782E-2</v>
      </c>
    </row>
    <row r="27" spans="3:82" s="24" customFormat="1" ht="12.75" x14ac:dyDescent="0.2">
      <c r="C27" s="95">
        <v>42762</v>
      </c>
      <c r="D27" s="96">
        <v>32.07</v>
      </c>
      <c r="E27" s="30">
        <v>66033.987148300002</v>
      </c>
      <c r="G27" s="41">
        <f t="shared" si="0"/>
        <v>2</v>
      </c>
      <c r="H27" s="95">
        <v>41785</v>
      </c>
      <c r="I27" s="97">
        <f t="shared" si="1"/>
        <v>22.26408915</v>
      </c>
      <c r="J27" s="30">
        <f t="shared" si="2"/>
        <v>52932.91</v>
      </c>
      <c r="K27" s="97">
        <f>AVERAGE(I21:I24,I27)</f>
        <v>22.050369580000002</v>
      </c>
      <c r="L27" s="30">
        <f>AVERAGE(J21:J24,J27)</f>
        <v>52587.02</v>
      </c>
      <c r="M27" s="30"/>
      <c r="N27" s="30"/>
      <c r="P27" s="98">
        <v>41911</v>
      </c>
      <c r="Q27" s="97">
        <f t="shared" si="3"/>
        <v>19.626907299999999</v>
      </c>
      <c r="R27" s="30">
        <f t="shared" si="4"/>
        <v>54625.35</v>
      </c>
      <c r="T27" s="95">
        <v>41911</v>
      </c>
      <c r="U27" s="97">
        <f t="shared" si="5"/>
        <v>19.652396790000001</v>
      </c>
      <c r="V27" s="30">
        <f t="shared" si="6"/>
        <v>56232.945999999996</v>
      </c>
      <c r="X27" s="95">
        <v>41915</v>
      </c>
      <c r="Y27" s="97">
        <f t="shared" si="7"/>
        <v>19.295543930000001</v>
      </c>
      <c r="Z27" s="30">
        <f t="shared" si="8"/>
        <v>53931.576000000001</v>
      </c>
      <c r="AC27" s="98">
        <v>41911</v>
      </c>
      <c r="AD27" s="34">
        <f t="shared" si="15"/>
        <v>8.5642317380352218E-3</v>
      </c>
      <c r="AE27" s="34">
        <f t="shared" si="26"/>
        <v>8.5277667538750639E-3</v>
      </c>
      <c r="AF27" s="34">
        <f t="shared" si="16"/>
        <v>-3.8592624781077722E-2</v>
      </c>
      <c r="AG27" s="34">
        <f t="shared" si="17"/>
        <v>-3.9357052219350222E-2</v>
      </c>
      <c r="AK27" s="95">
        <v>41911</v>
      </c>
      <c r="AL27" s="34">
        <f t="shared" si="18"/>
        <v>-2.585285256098746E-2</v>
      </c>
      <c r="AM27" s="34">
        <f t="shared" si="24"/>
        <v>-2.6192911350944006E-2</v>
      </c>
      <c r="AN27" s="34">
        <f t="shared" si="19"/>
        <v>-3.4475505739719359E-2</v>
      </c>
      <c r="AO27" s="34">
        <f t="shared" si="25"/>
        <v>-3.5083807927050854E-2</v>
      </c>
      <c r="AS27" s="95">
        <v>41915</v>
      </c>
      <c r="AT27" s="34">
        <f t="shared" si="20"/>
        <v>-1.649010593643796E-2</v>
      </c>
      <c r="AU27" s="34">
        <f t="shared" si="21"/>
        <v>-1.6627581149164659E-2</v>
      </c>
      <c r="AV27" s="34">
        <f t="shared" si="22"/>
        <v>-4.834744265980051E-2</v>
      </c>
      <c r="AW27" s="34">
        <f t="shared" si="23"/>
        <v>-4.9555271582265782E-2</v>
      </c>
      <c r="BA27" s="59" t="s">
        <v>65</v>
      </c>
      <c r="BB27" s="59"/>
      <c r="BI27" s="98">
        <v>41918</v>
      </c>
      <c r="BJ27" s="34">
        <f t="shared" si="9"/>
        <v>1.4873848823206663E-2</v>
      </c>
      <c r="BK27" s="34">
        <f t="shared" si="10"/>
        <v>4.4584476025747444E-2</v>
      </c>
      <c r="BL27" s="34"/>
      <c r="BN27" s="95">
        <v>41925</v>
      </c>
      <c r="BO27" s="34">
        <f t="shared" si="11"/>
        <v>1.737427585958766E-2</v>
      </c>
      <c r="BP27" s="34">
        <f t="shared" si="12"/>
        <v>4.6248435764560628E-2</v>
      </c>
      <c r="BQ27" s="34"/>
      <c r="BS27" s="95">
        <v>41922</v>
      </c>
      <c r="BT27" s="34">
        <f t="shared" si="13"/>
        <v>2.0816277808994279E-2</v>
      </c>
      <c r="BU27" s="34">
        <f t="shared" si="14"/>
        <v>5.2488385940833923E-2</v>
      </c>
      <c r="BX27" s="59" t="s">
        <v>65</v>
      </c>
      <c r="BY27" s="59"/>
    </row>
    <row r="28" spans="3:82" s="24" customFormat="1" ht="12.75" x14ac:dyDescent="0.2">
      <c r="C28" s="95">
        <v>42761</v>
      </c>
      <c r="D28" s="96">
        <v>32.47</v>
      </c>
      <c r="E28" s="30">
        <v>66190.6239719</v>
      </c>
      <c r="G28" s="41">
        <f t="shared" si="0"/>
        <v>3</v>
      </c>
      <c r="H28" s="95">
        <v>41786</v>
      </c>
      <c r="I28" s="97">
        <f t="shared" si="1"/>
        <v>21.577833649999999</v>
      </c>
      <c r="J28" s="30">
        <f t="shared" si="2"/>
        <v>52173.98</v>
      </c>
      <c r="K28" s="30"/>
      <c r="L28" s="30"/>
      <c r="M28" s="30"/>
      <c r="N28" s="30"/>
      <c r="P28" s="98">
        <v>41918</v>
      </c>
      <c r="Q28" s="97">
        <f t="shared" si="3"/>
        <v>19.9210168</v>
      </c>
      <c r="R28" s="30">
        <f t="shared" si="4"/>
        <v>57115.9</v>
      </c>
      <c r="T28" s="95">
        <v>41918</v>
      </c>
      <c r="U28" s="97">
        <f t="shared" si="5"/>
        <v>19.354365829999999</v>
      </c>
      <c r="V28" s="30">
        <f t="shared" si="6"/>
        <v>54429.686000000009</v>
      </c>
      <c r="X28" s="95">
        <v>41922</v>
      </c>
      <c r="Y28" s="97">
        <f t="shared" si="7"/>
        <v>19.701415040000001</v>
      </c>
      <c r="Z28" s="30">
        <f t="shared" si="8"/>
        <v>56837.966</v>
      </c>
      <c r="AC28" s="98">
        <v>41918</v>
      </c>
      <c r="AD28" s="34">
        <f t="shared" si="15"/>
        <v>1.4985014985015033E-2</v>
      </c>
      <c r="AE28" s="34">
        <f t="shared" si="26"/>
        <v>1.4873848823206663E-2</v>
      </c>
      <c r="AF28" s="34">
        <f t="shared" si="16"/>
        <v>4.5593300546358018E-2</v>
      </c>
      <c r="AG28" s="34">
        <f t="shared" si="17"/>
        <v>4.4584476025747444E-2</v>
      </c>
      <c r="AK28" s="95">
        <v>41918</v>
      </c>
      <c r="AL28" s="34">
        <f t="shared" si="18"/>
        <v>-1.5165120223486039E-2</v>
      </c>
      <c r="AM28" s="34">
        <f t="shared" si="24"/>
        <v>-1.5281286606978311E-2</v>
      </c>
      <c r="AN28" s="34">
        <f t="shared" si="19"/>
        <v>-3.2067677905404213E-2</v>
      </c>
      <c r="AO28" s="34">
        <f t="shared" si="25"/>
        <v>-3.259310934127424E-2</v>
      </c>
      <c r="AS28" s="95">
        <v>41922</v>
      </c>
      <c r="AT28" s="34">
        <f t="shared" si="20"/>
        <v>2.1034447718727645E-2</v>
      </c>
      <c r="AU28" s="34">
        <f t="shared" si="21"/>
        <v>2.0816277808994279E-2</v>
      </c>
      <c r="AV28" s="34">
        <f t="shared" si="22"/>
        <v>5.3890322062904339E-2</v>
      </c>
      <c r="AW28" s="34">
        <f t="shared" si="23"/>
        <v>5.2488385940833923E-2</v>
      </c>
      <c r="BA28" s="48" t="s">
        <v>66</v>
      </c>
      <c r="BB28" s="48">
        <v>0.47503107998780791</v>
      </c>
      <c r="BI28" s="98">
        <v>41925</v>
      </c>
      <c r="BJ28" s="34">
        <f t="shared" si="9"/>
        <v>-1.9704439872988361E-3</v>
      </c>
      <c r="BK28" s="34">
        <f t="shared" si="10"/>
        <v>1.4610710041553374E-2</v>
      </c>
      <c r="BL28" s="34"/>
      <c r="BN28" s="95">
        <v>41932</v>
      </c>
      <c r="BO28" s="34">
        <f t="shared" si="11"/>
        <v>-2.0011729204249512E-2</v>
      </c>
      <c r="BP28" s="34">
        <f t="shared" si="12"/>
        <v>-2.3266254806174579E-2</v>
      </c>
      <c r="BQ28" s="34"/>
      <c r="BS28" s="95">
        <v>41929</v>
      </c>
      <c r="BT28" s="34">
        <f t="shared" si="13"/>
        <v>-1.322399555289897E-2</v>
      </c>
      <c r="BU28" s="34">
        <f t="shared" si="14"/>
        <v>-7.276670313605637E-3</v>
      </c>
      <c r="BX28" s="48" t="s">
        <v>66</v>
      </c>
      <c r="BY28" s="48">
        <v>0.57092313543887951</v>
      </c>
    </row>
    <row r="29" spans="3:82" s="24" customFormat="1" ht="12.75" x14ac:dyDescent="0.2">
      <c r="C29" s="95">
        <v>42759</v>
      </c>
      <c r="D29" s="96">
        <v>32.61</v>
      </c>
      <c r="E29" s="30">
        <v>65840.090087400007</v>
      </c>
      <c r="G29" s="41">
        <f t="shared" si="0"/>
        <v>4</v>
      </c>
      <c r="H29" s="95">
        <v>41787</v>
      </c>
      <c r="I29" s="97">
        <f t="shared" si="1"/>
        <v>21.911157750000001</v>
      </c>
      <c r="J29" s="30">
        <f t="shared" si="2"/>
        <v>52639.75</v>
      </c>
      <c r="K29" s="30"/>
      <c r="L29" s="30"/>
      <c r="M29" s="30"/>
      <c r="N29" s="30"/>
      <c r="P29" s="98">
        <v>41925</v>
      </c>
      <c r="Q29" s="97">
        <f t="shared" si="3"/>
        <v>19.881802199999999</v>
      </c>
      <c r="R29" s="30">
        <f t="shared" si="4"/>
        <v>57956.53</v>
      </c>
      <c r="T29" s="95">
        <v>41925</v>
      </c>
      <c r="U29" s="97">
        <f t="shared" si="5"/>
        <v>19.693572119999999</v>
      </c>
      <c r="V29" s="30">
        <f t="shared" si="6"/>
        <v>57006.09199999999</v>
      </c>
      <c r="X29" s="95">
        <v>41929</v>
      </c>
      <c r="Y29" s="97">
        <f t="shared" si="7"/>
        <v>19.442598679999996</v>
      </c>
      <c r="Z29" s="30">
        <f t="shared" si="8"/>
        <v>56425.875999999989</v>
      </c>
      <c r="AC29" s="98">
        <v>41925</v>
      </c>
      <c r="AD29" s="34">
        <f t="shared" si="15"/>
        <v>-1.9685039370079815E-3</v>
      </c>
      <c r="AE29" s="34">
        <f t="shared" si="26"/>
        <v>-1.9704439872988361E-3</v>
      </c>
      <c r="AF29" s="34">
        <f t="shared" si="16"/>
        <v>1.4717968201499065E-2</v>
      </c>
      <c r="AG29" s="34">
        <f t="shared" si="17"/>
        <v>1.4610710041553374E-2</v>
      </c>
      <c r="AK29" s="95">
        <v>41925</v>
      </c>
      <c r="AL29" s="34">
        <f t="shared" si="18"/>
        <v>1.7526086516057138E-2</v>
      </c>
      <c r="AM29" s="34">
        <f t="shared" si="24"/>
        <v>1.737427585958766E-2</v>
      </c>
      <c r="AN29" s="34">
        <f t="shared" si="19"/>
        <v>4.7334574004339824E-2</v>
      </c>
      <c r="AO29" s="34">
        <f t="shared" si="25"/>
        <v>4.6248435764560628E-2</v>
      </c>
      <c r="AS29" s="95">
        <v>41929</v>
      </c>
      <c r="AT29" s="34">
        <f t="shared" si="20"/>
        <v>-1.3136942675159413E-2</v>
      </c>
      <c r="AU29" s="34">
        <f t="shared" si="21"/>
        <v>-1.322399555289897E-2</v>
      </c>
      <c r="AV29" s="34">
        <f t="shared" si="22"/>
        <v>-7.2502594480600147E-3</v>
      </c>
      <c r="AW29" s="34">
        <f t="shared" si="23"/>
        <v>-7.276670313605637E-3</v>
      </c>
      <c r="BA29" s="48" t="s">
        <v>67</v>
      </c>
      <c r="BB29" s="48">
        <v>0.22565452695438315</v>
      </c>
      <c r="BI29" s="98">
        <v>41932</v>
      </c>
      <c r="BJ29" s="34">
        <f t="shared" si="9"/>
        <v>-3.5637397314997564E-2</v>
      </c>
      <c r="BK29" s="34">
        <f t="shared" si="10"/>
        <v>-6.5121691315213462E-2</v>
      </c>
      <c r="BL29" s="34"/>
      <c r="BN29" s="95">
        <v>41946</v>
      </c>
      <c r="BO29" s="34">
        <f t="shared" ref="BO29:BO60" si="29">IF(OR(AM32&gt;($AQ$14+$AQ$15*$AQ$13),AM32&lt;($AQ$14-$AQ$15*$AQ$13)),"",AM32)</f>
        <v>2.4466702842981292E-2</v>
      </c>
      <c r="BP29" s="34">
        <f t="shared" ref="BP29:BP60" si="30">IF(OR(AO32&gt;($AR$14+$AQ$15*$AR$13),AO32&lt;($AR$14-$AQ$15*$AR$13)),"",AO32)</f>
        <v>2.4090627443128881E-2</v>
      </c>
      <c r="BQ29" s="34"/>
      <c r="BS29" s="95">
        <v>41943</v>
      </c>
      <c r="BT29" s="34">
        <f t="shared" ref="BT29:BT41" si="31">IF(OR(AU31&gt;($AY$14+$AY$15*$AY$13),AU31&lt;($AY$14-$AY$15*$AY$13)),"",AU31)</f>
        <v>-9.7665319835417638E-3</v>
      </c>
      <c r="BU29" s="34">
        <f t="shared" ref="BU29:BU41" si="32">IF(OR(AW31&gt;($AZ$14+$AY$15*$AZ$13),AW31&lt;($AZ$14-$AY$15*$AZ$13)),"",AW31)</f>
        <v>-3.6413808680054319E-3</v>
      </c>
      <c r="BX29" s="48" t="s">
        <v>67</v>
      </c>
      <c r="BY29" s="48">
        <v>0.32595322657936121</v>
      </c>
    </row>
    <row r="30" spans="3:82" s="24" customFormat="1" ht="12.75" x14ac:dyDescent="0.2">
      <c r="C30" s="95">
        <v>42758</v>
      </c>
      <c r="D30" s="96">
        <v>32</v>
      </c>
      <c r="E30" s="30">
        <v>65748.626148900003</v>
      </c>
      <c r="G30" s="41">
        <f t="shared" si="0"/>
        <v>5</v>
      </c>
      <c r="H30" s="95">
        <v>41788</v>
      </c>
      <c r="I30" s="97">
        <f t="shared" si="1"/>
        <v>21.61704825</v>
      </c>
      <c r="J30" s="30">
        <f t="shared" si="2"/>
        <v>52239.34</v>
      </c>
      <c r="K30" s="30"/>
      <c r="L30" s="30"/>
      <c r="M30" s="30"/>
      <c r="N30" s="30"/>
      <c r="P30" s="98">
        <v>41932</v>
      </c>
      <c r="Q30" s="97">
        <f t="shared" si="3"/>
        <v>19.185743049999999</v>
      </c>
      <c r="R30" s="30">
        <f t="shared" si="4"/>
        <v>54302.57</v>
      </c>
      <c r="T30" s="95">
        <v>41932</v>
      </c>
      <c r="U30" s="97">
        <f t="shared" si="5"/>
        <v>19.303386850000003</v>
      </c>
      <c r="V30" s="30">
        <f t="shared" si="6"/>
        <v>55695.083999999995</v>
      </c>
      <c r="X30" s="95">
        <v>41936</v>
      </c>
      <c r="Y30" s="97">
        <f t="shared" si="7"/>
        <v>18.56027018</v>
      </c>
      <c r="Z30" s="30">
        <f t="shared" si="8"/>
        <v>52360.004000000001</v>
      </c>
      <c r="AC30" s="98">
        <v>41932</v>
      </c>
      <c r="AD30" s="34">
        <f t="shared" si="15"/>
        <v>-3.5009861932938868E-2</v>
      </c>
      <c r="AE30" s="34">
        <f t="shared" si="26"/>
        <v>-3.5637397314997564E-2</v>
      </c>
      <c r="AF30" s="34">
        <f t="shared" si="16"/>
        <v>-6.3046562656528971E-2</v>
      </c>
      <c r="AG30" s="34">
        <f t="shared" si="17"/>
        <v>-6.5121691315213462E-2</v>
      </c>
      <c r="AK30" s="95">
        <v>41932</v>
      </c>
      <c r="AL30" s="34">
        <f t="shared" si="18"/>
        <v>-1.9812823576264238E-2</v>
      </c>
      <c r="AM30" s="34">
        <f t="shared" si="24"/>
        <v>-2.0011729204249512E-2</v>
      </c>
      <c r="AN30" s="34">
        <f t="shared" si="19"/>
        <v>-2.2997682423134602E-2</v>
      </c>
      <c r="AO30" s="34">
        <f t="shared" si="25"/>
        <v>-2.3266254806174579E-2</v>
      </c>
      <c r="AS30" s="95">
        <v>41936</v>
      </c>
      <c r="AT30" s="34">
        <f t="shared" si="20"/>
        <v>-4.5381202097619866E-2</v>
      </c>
      <c r="AU30" s="34">
        <f t="shared" si="21"/>
        <v>-4.6443182688887683E-2</v>
      </c>
      <c r="AV30" s="34">
        <f t="shared" si="22"/>
        <v>-7.2056869794985379E-2</v>
      </c>
      <c r="AW30" s="34">
        <f t="shared" si="23"/>
        <v>-7.4784830180426767E-2</v>
      </c>
      <c r="BA30" s="48" t="s">
        <v>68</v>
      </c>
      <c r="BB30" s="48">
        <v>0.22031421334717199</v>
      </c>
      <c r="BI30" s="98">
        <v>41939</v>
      </c>
      <c r="BJ30" s="34">
        <f t="shared" si="9"/>
        <v>-9.6486139241424837E-2</v>
      </c>
      <c r="BK30" s="34">
        <f t="shared" si="10"/>
        <v>-7.252574656733414E-2</v>
      </c>
      <c r="BL30" s="34"/>
      <c r="BN30" s="95">
        <v>41953</v>
      </c>
      <c r="BO30" s="34">
        <f t="shared" si="29"/>
        <v>2.920369077567166E-2</v>
      </c>
      <c r="BP30" s="34">
        <f t="shared" si="30"/>
        <v>8.9472993159247088E-3</v>
      </c>
      <c r="BQ30" s="34"/>
      <c r="BS30" s="95">
        <v>41950</v>
      </c>
      <c r="BT30" s="34">
        <f t="shared" si="31"/>
        <v>4.1581253894979547E-2</v>
      </c>
      <c r="BU30" s="34">
        <f t="shared" si="32"/>
        <v>2.6633651884037542E-2</v>
      </c>
      <c r="BX30" s="48" t="s">
        <v>68</v>
      </c>
      <c r="BY30" s="99">
        <v>0.32123961277921687</v>
      </c>
    </row>
    <row r="31" spans="3:82" s="24" customFormat="1" ht="12.75" x14ac:dyDescent="0.2">
      <c r="C31" s="95">
        <v>42755</v>
      </c>
      <c r="D31" s="96">
        <v>32.01</v>
      </c>
      <c r="E31" s="30">
        <v>64521.184011700003</v>
      </c>
      <c r="G31" s="41">
        <f t="shared" si="0"/>
        <v>6</v>
      </c>
      <c r="H31" s="95">
        <v>41789</v>
      </c>
      <c r="I31" s="97">
        <f t="shared" si="1"/>
        <v>21.352349700000001</v>
      </c>
      <c r="J31" s="30">
        <f t="shared" si="2"/>
        <v>51239.34</v>
      </c>
      <c r="K31" s="30"/>
      <c r="L31" s="30"/>
      <c r="M31" s="97">
        <f t="shared" ref="M31:N31" si="33">AVERAGE(I27:I31)</f>
        <v>21.744495699999998</v>
      </c>
      <c r="N31" s="30">
        <f t="shared" si="33"/>
        <v>52245.063999999998</v>
      </c>
      <c r="P31" s="98">
        <v>41939</v>
      </c>
      <c r="Q31" s="97">
        <f t="shared" si="3"/>
        <v>17.42108605</v>
      </c>
      <c r="R31" s="30">
        <f t="shared" si="4"/>
        <v>50503.66</v>
      </c>
      <c r="T31" s="95">
        <v>41939</v>
      </c>
      <c r="U31" s="97">
        <f t="shared" si="5"/>
        <v>18.207338780000001</v>
      </c>
      <c r="V31" s="30">
        <f t="shared" si="6"/>
        <v>51600.222000000002</v>
      </c>
      <c r="X31" s="95">
        <v>41943</v>
      </c>
      <c r="Y31" s="97">
        <f t="shared" si="7"/>
        <v>18.379883020000001</v>
      </c>
      <c r="Z31" s="30">
        <f t="shared" si="8"/>
        <v>52169.688000000009</v>
      </c>
      <c r="AC31" s="98">
        <v>41939</v>
      </c>
      <c r="AD31" s="34">
        <f t="shared" si="15"/>
        <v>-9.1977516607051557E-2</v>
      </c>
      <c r="AE31" s="34">
        <f t="shared" si="26"/>
        <v>-9.6486139241424837E-2</v>
      </c>
      <c r="AF31" s="34">
        <f t="shared" si="16"/>
        <v>-6.9958199031832091E-2</v>
      </c>
      <c r="AG31" s="34">
        <f t="shared" si="17"/>
        <v>-7.252574656733414E-2</v>
      </c>
      <c r="AK31" s="95">
        <v>41939</v>
      </c>
      <c r="AL31" s="34">
        <f t="shared" si="18"/>
        <v>-5.6780091416963052E-2</v>
      </c>
      <c r="AM31" s="34">
        <f t="shared" si="24"/>
        <v>-5.8455822493359032E-2</v>
      </c>
      <c r="AN31" s="34">
        <f t="shared" si="19"/>
        <v>-7.3522862448685666E-2</v>
      </c>
      <c r="AO31" s="34">
        <f t="shared" si="25"/>
        <v>-7.6365909706554061E-2</v>
      </c>
      <c r="AS31" s="95">
        <v>41943</v>
      </c>
      <c r="AT31" s="34">
        <f t="shared" si="20"/>
        <v>-9.7189942953728181E-3</v>
      </c>
      <c r="AU31" s="34">
        <f t="shared" si="21"/>
        <v>-9.7665319835417638E-3</v>
      </c>
      <c r="AV31" s="34">
        <f t="shared" si="22"/>
        <v>-3.6347590806141694E-3</v>
      </c>
      <c r="AW31" s="34">
        <f t="shared" si="23"/>
        <v>-3.6413808680054319E-3</v>
      </c>
      <c r="BA31" s="48" t="s">
        <v>69</v>
      </c>
      <c r="BB31" s="48">
        <v>5.1128172651377236E-2</v>
      </c>
      <c r="BI31" s="98">
        <v>41946</v>
      </c>
      <c r="BJ31" s="34">
        <f t="shared" si="9"/>
        <v>7.6877667853048476E-2</v>
      </c>
      <c r="BK31" s="34">
        <f t="shared" si="10"/>
        <v>6.5960166913755267E-2</v>
      </c>
      <c r="BL31" s="34"/>
      <c r="BN31" s="95">
        <v>41960</v>
      </c>
      <c r="BO31" s="34">
        <f t="shared" si="29"/>
        <v>-2.020687310763453E-2</v>
      </c>
      <c r="BP31" s="34">
        <f t="shared" si="30"/>
        <v>-2.405721163487768E-2</v>
      </c>
      <c r="BQ31" s="34"/>
      <c r="BS31" s="95">
        <v>41957</v>
      </c>
      <c r="BT31" s="34">
        <f t="shared" si="31"/>
        <v>-1.4637927585459931E-2</v>
      </c>
      <c r="BU31" s="34">
        <f t="shared" si="32"/>
        <v>-2.3003921197596734E-2</v>
      </c>
      <c r="BX31" s="48" t="s">
        <v>69</v>
      </c>
      <c r="BY31" s="48">
        <v>3.0994166054969088E-2</v>
      </c>
    </row>
    <row r="32" spans="3:82" s="24" customFormat="1" ht="13.5" thickBot="1" x14ac:dyDescent="0.25">
      <c r="C32" s="95">
        <v>42754</v>
      </c>
      <c r="D32" s="96">
        <v>31.75</v>
      </c>
      <c r="E32" s="30">
        <v>63950.864341400003</v>
      </c>
      <c r="G32" s="41">
        <f t="shared" si="0"/>
        <v>7</v>
      </c>
      <c r="H32" s="95">
        <v>41790</v>
      </c>
      <c r="I32" s="97" t="str">
        <f t="shared" si="1"/>
        <v/>
      </c>
      <c r="J32" s="30" t="str">
        <f t="shared" si="2"/>
        <v/>
      </c>
      <c r="K32" s="30"/>
      <c r="L32" s="30"/>
      <c r="M32" s="30"/>
      <c r="N32" s="30"/>
      <c r="P32" s="98">
        <v>41946</v>
      </c>
      <c r="Q32" s="97">
        <f t="shared" si="3"/>
        <v>18.813204349999999</v>
      </c>
      <c r="R32" s="30">
        <f t="shared" si="4"/>
        <v>53947.21</v>
      </c>
      <c r="T32" s="95">
        <v>41946</v>
      </c>
      <c r="U32" s="97">
        <f t="shared" si="5"/>
        <v>18.658306680000003</v>
      </c>
      <c r="V32" s="30">
        <f t="shared" si="6"/>
        <v>52858.398000000001</v>
      </c>
      <c r="X32" s="95">
        <v>41950</v>
      </c>
      <c r="Y32" s="97">
        <f t="shared" si="7"/>
        <v>19.160253560000001</v>
      </c>
      <c r="Z32" s="30">
        <f t="shared" si="8"/>
        <v>53577.825999999986</v>
      </c>
      <c r="AC32" s="98">
        <v>41946</v>
      </c>
      <c r="AD32" s="34">
        <f t="shared" si="15"/>
        <v>7.9909960607765784E-2</v>
      </c>
      <c r="AE32" s="34">
        <f t="shared" si="26"/>
        <v>7.6877667853048476E-2</v>
      </c>
      <c r="AF32" s="34">
        <f t="shared" si="16"/>
        <v>6.8184167246492455E-2</v>
      </c>
      <c r="AG32" s="34">
        <f t="shared" si="17"/>
        <v>6.5960166913755267E-2</v>
      </c>
      <c r="AK32" s="95">
        <v>41946</v>
      </c>
      <c r="AL32" s="34">
        <f t="shared" si="18"/>
        <v>2.4768468662502707E-2</v>
      </c>
      <c r="AM32" s="34">
        <f t="shared" si="24"/>
        <v>2.4466702842981292E-2</v>
      </c>
      <c r="AN32" s="34">
        <f t="shared" si="19"/>
        <v>2.4383150909699669E-2</v>
      </c>
      <c r="AO32" s="34">
        <f t="shared" si="25"/>
        <v>2.4090627443128881E-2</v>
      </c>
      <c r="AS32" s="95">
        <v>41950</v>
      </c>
      <c r="AT32" s="34">
        <f t="shared" si="20"/>
        <v>4.24578621719649E-2</v>
      </c>
      <c r="AU32" s="34">
        <f t="shared" si="21"/>
        <v>4.1581253894979547E-2</v>
      </c>
      <c r="AV32" s="34">
        <f t="shared" si="22"/>
        <v>2.6991497438128675E-2</v>
      </c>
      <c r="AW32" s="34">
        <f t="shared" si="23"/>
        <v>2.6633651884037542E-2</v>
      </c>
      <c r="BA32" s="49" t="s">
        <v>70</v>
      </c>
      <c r="BB32" s="49">
        <v>147</v>
      </c>
      <c r="BI32" s="98">
        <v>41953</v>
      </c>
      <c r="BJ32" s="34">
        <f t="shared" si="9"/>
        <v>1.3457760044846757E-2</v>
      </c>
      <c r="BK32" s="34">
        <f t="shared" si="10"/>
        <v>-2.2909042270316784E-2</v>
      </c>
      <c r="BL32" s="34"/>
      <c r="BN32" s="95">
        <v>41967</v>
      </c>
      <c r="BO32" s="34">
        <f t="shared" si="29"/>
        <v>4.5849949680543491E-2</v>
      </c>
      <c r="BP32" s="34">
        <f t="shared" si="30"/>
        <v>4.0891765447242143E-2</v>
      </c>
      <c r="BQ32" s="34"/>
      <c r="BS32" s="95">
        <v>41964</v>
      </c>
      <c r="BT32" s="34">
        <f t="shared" si="31"/>
        <v>3.3191711706125553E-2</v>
      </c>
      <c r="BU32" s="34">
        <f t="shared" si="32"/>
        <v>1.5953814448827833E-2</v>
      </c>
      <c r="BX32" s="49" t="s">
        <v>70</v>
      </c>
      <c r="BY32" s="49">
        <v>145</v>
      </c>
    </row>
    <row r="33" spans="3:82" s="24" customFormat="1" ht="12.75" x14ac:dyDescent="0.2">
      <c r="C33" s="95">
        <v>42753</v>
      </c>
      <c r="D33" s="96">
        <v>31.28</v>
      </c>
      <c r="E33" s="30">
        <v>64149.575970400001</v>
      </c>
      <c r="G33" s="41">
        <f t="shared" si="0"/>
        <v>1</v>
      </c>
      <c r="H33" s="95">
        <v>41791</v>
      </c>
      <c r="I33" s="97" t="str">
        <f t="shared" si="1"/>
        <v/>
      </c>
      <c r="J33" s="30" t="str">
        <f t="shared" si="2"/>
        <v/>
      </c>
      <c r="K33" s="30"/>
      <c r="L33" s="30"/>
      <c r="M33" s="30"/>
      <c r="N33" s="30"/>
      <c r="P33" s="98">
        <v>41953</v>
      </c>
      <c r="Q33" s="97">
        <f t="shared" si="3"/>
        <v>19.06809925</v>
      </c>
      <c r="R33" s="30">
        <f t="shared" si="4"/>
        <v>52725.38</v>
      </c>
      <c r="T33" s="95">
        <v>41953</v>
      </c>
      <c r="U33" s="97">
        <f t="shared" si="5"/>
        <v>19.211232540000001</v>
      </c>
      <c r="V33" s="30">
        <f t="shared" si="6"/>
        <v>53333.46</v>
      </c>
      <c r="X33" s="95">
        <v>41957</v>
      </c>
      <c r="Y33" s="97">
        <f t="shared" si="7"/>
        <v>18.8818299</v>
      </c>
      <c r="Z33" s="30">
        <f t="shared" si="8"/>
        <v>52359.393999999993</v>
      </c>
      <c r="AC33" s="98">
        <v>41953</v>
      </c>
      <c r="AD33" s="34">
        <f t="shared" si="15"/>
        <v>1.354872329338197E-2</v>
      </c>
      <c r="AE33" s="34">
        <f t="shared" si="26"/>
        <v>1.3457760044846757E-2</v>
      </c>
      <c r="AF33" s="34">
        <f t="shared" si="16"/>
        <v>-2.2648622607174707E-2</v>
      </c>
      <c r="AG33" s="34">
        <f t="shared" si="17"/>
        <v>-2.2909042270316784E-2</v>
      </c>
      <c r="AK33" s="95">
        <v>41953</v>
      </c>
      <c r="AL33" s="34">
        <f t="shared" si="18"/>
        <v>2.9634300126103241E-2</v>
      </c>
      <c r="AM33" s="34">
        <f t="shared" si="24"/>
        <v>2.920369077567166E-2</v>
      </c>
      <c r="AN33" s="34">
        <f t="shared" si="19"/>
        <v>8.9874460440515502E-3</v>
      </c>
      <c r="AO33" s="34">
        <f t="shared" si="25"/>
        <v>8.9472993159247088E-3</v>
      </c>
      <c r="AS33" s="95">
        <v>41957</v>
      </c>
      <c r="AT33" s="34">
        <f t="shared" si="20"/>
        <v>-1.4531313958248138E-2</v>
      </c>
      <c r="AU33" s="34">
        <f t="shared" si="21"/>
        <v>-1.4637927585459931E-2</v>
      </c>
      <c r="AV33" s="34">
        <f t="shared" si="22"/>
        <v>-2.2741348258512595E-2</v>
      </c>
      <c r="AW33" s="34">
        <f t="shared" si="23"/>
        <v>-2.3003921197596734E-2</v>
      </c>
      <c r="BI33" s="98">
        <v>41960</v>
      </c>
      <c r="BJ33" s="34">
        <f t="shared" si="9"/>
        <v>-1.4500513006902159E-2</v>
      </c>
      <c r="BK33" s="34">
        <f t="shared" si="10"/>
        <v>-2.8244934583957357E-2</v>
      </c>
      <c r="BL33" s="34"/>
      <c r="BN33" s="95">
        <v>41974</v>
      </c>
      <c r="BO33" s="34">
        <f t="shared" si="29"/>
        <v>-4.981531019321378E-2</v>
      </c>
      <c r="BP33" s="34">
        <f t="shared" si="30"/>
        <v>4.3661145050454386E-3</v>
      </c>
      <c r="BQ33" s="34"/>
      <c r="BS33" s="95">
        <v>41971</v>
      </c>
      <c r="BT33" s="34">
        <f t="shared" si="31"/>
        <v>-2.0910221869025296E-2</v>
      </c>
      <c r="BU33" s="34">
        <f t="shared" si="32"/>
        <v>3.510631216740643E-2</v>
      </c>
    </row>
    <row r="34" spans="3:82" s="24" customFormat="1" ht="13.5" thickBot="1" x14ac:dyDescent="0.25">
      <c r="C34" s="95">
        <v>42752</v>
      </c>
      <c r="D34" s="96">
        <v>31.7</v>
      </c>
      <c r="E34" s="30">
        <v>64354.335956800001</v>
      </c>
      <c r="G34" s="41">
        <f t="shared" si="0"/>
        <v>2</v>
      </c>
      <c r="H34" s="95">
        <v>41792</v>
      </c>
      <c r="I34" s="97">
        <f t="shared" si="1"/>
        <v>21.509208099999999</v>
      </c>
      <c r="J34" s="30">
        <f t="shared" si="2"/>
        <v>51605.83</v>
      </c>
      <c r="K34" s="97">
        <f>AVERAGE(I28:I31,I34)</f>
        <v>21.593519489999998</v>
      </c>
      <c r="L34" s="30">
        <f t="shared" ref="L34" si="34">AVERAGE(J28:J31,J34)</f>
        <v>51979.648000000001</v>
      </c>
      <c r="M34" s="30"/>
      <c r="N34" s="30"/>
      <c r="P34" s="98">
        <v>41960</v>
      </c>
      <c r="Q34" s="97">
        <f t="shared" si="3"/>
        <v>18.793597049999999</v>
      </c>
      <c r="R34" s="30">
        <f t="shared" si="4"/>
        <v>51256.99</v>
      </c>
      <c r="T34" s="95">
        <v>41960</v>
      </c>
      <c r="U34" s="97">
        <f t="shared" si="5"/>
        <v>18.826929459999999</v>
      </c>
      <c r="V34" s="30">
        <f t="shared" si="6"/>
        <v>52065.716</v>
      </c>
      <c r="X34" s="95">
        <v>41964</v>
      </c>
      <c r="Y34" s="97">
        <f t="shared" si="7"/>
        <v>19.519067150000001</v>
      </c>
      <c r="Z34" s="30">
        <f t="shared" si="8"/>
        <v>53201.425000000003</v>
      </c>
      <c r="AC34" s="98">
        <v>41960</v>
      </c>
      <c r="AD34" s="34">
        <f t="shared" si="15"/>
        <v>-1.4395886889460141E-2</v>
      </c>
      <c r="AE34" s="34">
        <f t="shared" si="26"/>
        <v>-1.4500513006902159E-2</v>
      </c>
      <c r="AF34" s="34">
        <f t="shared" si="16"/>
        <v>-2.7849775572978297E-2</v>
      </c>
      <c r="AG34" s="34">
        <f t="shared" si="17"/>
        <v>-2.8244934583957357E-2</v>
      </c>
      <c r="AK34" s="95">
        <v>41960</v>
      </c>
      <c r="AL34" s="34">
        <f t="shared" si="18"/>
        <v>-2.0004082465809425E-2</v>
      </c>
      <c r="AM34" s="34">
        <f t="shared" si="24"/>
        <v>-2.020687310763453E-2</v>
      </c>
      <c r="AN34" s="34">
        <f t="shared" si="19"/>
        <v>-2.3770143545909006E-2</v>
      </c>
      <c r="AO34" s="34">
        <f t="shared" si="25"/>
        <v>-2.405721163487768E-2</v>
      </c>
      <c r="AS34" s="95">
        <v>41964</v>
      </c>
      <c r="AT34" s="34">
        <f t="shared" si="20"/>
        <v>3.3748701973001172E-2</v>
      </c>
      <c r="AU34" s="34">
        <f t="shared" si="21"/>
        <v>3.3191711706125553E-2</v>
      </c>
      <c r="AV34" s="34">
        <f t="shared" si="22"/>
        <v>1.6081756026435468E-2</v>
      </c>
      <c r="AW34" s="34">
        <f t="shared" si="23"/>
        <v>1.5953814448827833E-2</v>
      </c>
      <c r="BA34" s="24" t="s">
        <v>71</v>
      </c>
      <c r="BI34" s="98">
        <v>41967</v>
      </c>
      <c r="BJ34" s="34">
        <f t="shared" si="9"/>
        <v>3.9882586278319261E-2</v>
      </c>
      <c r="BK34" s="34">
        <f t="shared" si="10"/>
        <v>7.7852316254953952E-2</v>
      </c>
      <c r="BL34" s="34"/>
      <c r="BN34" s="95">
        <v>41981</v>
      </c>
      <c r="BO34" s="34">
        <f t="shared" si="29"/>
        <v>-4.468942436021494E-2</v>
      </c>
      <c r="BP34" s="34">
        <f t="shared" si="30"/>
        <v>-5.5690533860306743E-2</v>
      </c>
      <c r="BQ34" s="34"/>
      <c r="BS34" s="95">
        <v>41978</v>
      </c>
      <c r="BT34" s="34">
        <f t="shared" si="31"/>
        <v>-5.9484129743532725E-2</v>
      </c>
      <c r="BU34" s="34">
        <f t="shared" si="32"/>
        <v>-5.9374600412450657E-2</v>
      </c>
      <c r="BX34" s="24" t="s">
        <v>71</v>
      </c>
    </row>
    <row r="35" spans="3:82" s="24" customFormat="1" ht="12.75" x14ac:dyDescent="0.2">
      <c r="C35" s="95">
        <v>42751</v>
      </c>
      <c r="D35" s="96">
        <v>30.81</v>
      </c>
      <c r="E35" s="30">
        <v>63831.276979900002</v>
      </c>
      <c r="G35" s="41">
        <f t="shared" si="0"/>
        <v>3</v>
      </c>
      <c r="H35" s="95">
        <v>41793</v>
      </c>
      <c r="I35" s="97">
        <f t="shared" si="1"/>
        <v>21.519011750000001</v>
      </c>
      <c r="J35" s="30">
        <f t="shared" si="2"/>
        <v>52032.38</v>
      </c>
      <c r="K35" s="30"/>
      <c r="L35" s="30"/>
      <c r="M35" s="30"/>
      <c r="N35" s="30"/>
      <c r="P35" s="98">
        <v>41967</v>
      </c>
      <c r="Q35" s="97">
        <f t="shared" si="3"/>
        <v>19.558281749999999</v>
      </c>
      <c r="R35" s="30">
        <f t="shared" si="4"/>
        <v>55406.91</v>
      </c>
      <c r="T35" s="95">
        <v>41967</v>
      </c>
      <c r="U35" s="97">
        <f t="shared" si="5"/>
        <v>19.710238324999999</v>
      </c>
      <c r="V35" s="30">
        <f t="shared" si="6"/>
        <v>54238.904999999999</v>
      </c>
      <c r="X35" s="95">
        <v>41971</v>
      </c>
      <c r="Y35" s="97">
        <f t="shared" si="7"/>
        <v>19.115156769999999</v>
      </c>
      <c r="Z35" s="30">
        <f t="shared" si="8"/>
        <v>55102.302000000003</v>
      </c>
      <c r="AC35" s="98">
        <v>41967</v>
      </c>
      <c r="AD35" s="34">
        <f t="shared" si="15"/>
        <v>4.0688575899843427E-2</v>
      </c>
      <c r="AE35" s="34">
        <f t="shared" si="26"/>
        <v>3.9882586278319261E-2</v>
      </c>
      <c r="AF35" s="34">
        <f t="shared" si="16"/>
        <v>8.0963006216322908E-2</v>
      </c>
      <c r="AG35" s="34">
        <f t="shared" si="17"/>
        <v>7.7852316254953952E-2</v>
      </c>
      <c r="AK35" s="95">
        <v>41967</v>
      </c>
      <c r="AL35" s="34">
        <f t="shared" si="18"/>
        <v>4.6917308893980492E-2</v>
      </c>
      <c r="AM35" s="34">
        <f t="shared" si="24"/>
        <v>4.5849949680543491E-2</v>
      </c>
      <c r="AN35" s="34">
        <f t="shared" si="19"/>
        <v>4.1739347251077863E-2</v>
      </c>
      <c r="AO35" s="34">
        <f t="shared" si="25"/>
        <v>4.0891765447242143E-2</v>
      </c>
      <c r="AS35" s="95">
        <v>41971</v>
      </c>
      <c r="AT35" s="34">
        <f t="shared" si="20"/>
        <v>-2.0693119035660623E-2</v>
      </c>
      <c r="AU35" s="34">
        <f t="shared" si="21"/>
        <v>-2.0910221869025296E-2</v>
      </c>
      <c r="AV35" s="34">
        <f t="shared" si="22"/>
        <v>3.5729813628112339E-2</v>
      </c>
      <c r="AW35" s="34">
        <f t="shared" si="23"/>
        <v>3.510631216740643E-2</v>
      </c>
      <c r="BA35" s="50"/>
      <c r="BB35" s="50" t="s">
        <v>76</v>
      </c>
      <c r="BC35" s="50" t="s">
        <v>77</v>
      </c>
      <c r="BD35" s="50" t="s">
        <v>78</v>
      </c>
      <c r="BE35" s="50" t="s">
        <v>79</v>
      </c>
      <c r="BF35" s="50" t="s">
        <v>80</v>
      </c>
      <c r="BI35" s="98">
        <v>41974</v>
      </c>
      <c r="BJ35" s="34">
        <f t="shared" si="9"/>
        <v>-9.7317205064092333E-2</v>
      </c>
      <c r="BK35" s="34">
        <f t="shared" si="10"/>
        <v>-5.8155845586296329E-2</v>
      </c>
      <c r="BL35" s="34"/>
      <c r="BN35" s="95">
        <v>41988</v>
      </c>
      <c r="BO35" s="34">
        <f t="shared" si="29"/>
        <v>-4.1865800266618708E-2</v>
      </c>
      <c r="BP35" s="34">
        <f t="shared" si="30"/>
        <v>-5.1789528877719121E-2</v>
      </c>
      <c r="BQ35" s="34"/>
      <c r="BS35" s="95">
        <v>41985</v>
      </c>
      <c r="BT35" s="34">
        <f t="shared" si="31"/>
        <v>-3.7941322908401916E-2</v>
      </c>
      <c r="BU35" s="34">
        <f t="shared" si="32"/>
        <v>-4.6312427985095772E-2</v>
      </c>
      <c r="BX35" s="50"/>
      <c r="BY35" s="50" t="s">
        <v>76</v>
      </c>
      <c r="BZ35" s="50" t="s">
        <v>77</v>
      </c>
      <c r="CA35" s="50" t="s">
        <v>78</v>
      </c>
      <c r="CB35" s="50" t="s">
        <v>79</v>
      </c>
      <c r="CC35" s="50" t="s">
        <v>80</v>
      </c>
    </row>
    <row r="36" spans="3:82" s="24" customFormat="1" ht="12.75" x14ac:dyDescent="0.2">
      <c r="C36" s="95">
        <v>42748</v>
      </c>
      <c r="D36" s="96">
        <v>30.86</v>
      </c>
      <c r="E36" s="30">
        <v>63651.515656299998</v>
      </c>
      <c r="G36" s="41">
        <f t="shared" si="0"/>
        <v>4</v>
      </c>
      <c r="H36" s="95">
        <v>41794</v>
      </c>
      <c r="I36" s="97">
        <f t="shared" si="1"/>
        <v>21.852335849999999</v>
      </c>
      <c r="J36" s="30">
        <f t="shared" si="2"/>
        <v>51832.98</v>
      </c>
      <c r="K36" s="30"/>
      <c r="L36" s="30"/>
      <c r="M36" s="30"/>
      <c r="N36" s="30"/>
      <c r="P36" s="98">
        <v>41974</v>
      </c>
      <c r="Q36" s="97">
        <f t="shared" si="3"/>
        <v>17.7446065</v>
      </c>
      <c r="R36" s="30">
        <f t="shared" si="4"/>
        <v>52276.58</v>
      </c>
      <c r="T36" s="95">
        <v>41974</v>
      </c>
      <c r="U36" s="97">
        <f t="shared" si="5"/>
        <v>18.752421719999997</v>
      </c>
      <c r="V36" s="30">
        <f t="shared" si="6"/>
        <v>54476.235999999997</v>
      </c>
      <c r="X36" s="95">
        <v>41978</v>
      </c>
      <c r="Y36" s="97">
        <f t="shared" si="7"/>
        <v>18.011265779999999</v>
      </c>
      <c r="Z36" s="30">
        <f t="shared" si="8"/>
        <v>51925.857999999993</v>
      </c>
      <c r="AC36" s="98">
        <v>41974</v>
      </c>
      <c r="AD36" s="34">
        <f t="shared" si="15"/>
        <v>-9.2731829573934776E-2</v>
      </c>
      <c r="AE36" s="34">
        <f t="shared" si="26"/>
        <v>-9.7317205064092333E-2</v>
      </c>
      <c r="AF36" s="34">
        <f t="shared" si="16"/>
        <v>-5.6497104783500895E-2</v>
      </c>
      <c r="AG36" s="34">
        <f t="shared" si="17"/>
        <v>-5.8155845586296329E-2</v>
      </c>
      <c r="AK36" s="95">
        <v>41974</v>
      </c>
      <c r="AL36" s="34">
        <f t="shared" si="18"/>
        <v>-4.8594876896294492E-2</v>
      </c>
      <c r="AM36" s="34">
        <f t="shared" si="24"/>
        <v>-4.981531019321378E-2</v>
      </c>
      <c r="AN36" s="34">
        <f t="shared" si="19"/>
        <v>4.3756598699771221E-3</v>
      </c>
      <c r="AO36" s="34">
        <f t="shared" si="25"/>
        <v>4.3661145050454386E-3</v>
      </c>
      <c r="AS36" s="95">
        <v>41978</v>
      </c>
      <c r="AT36" s="34">
        <f t="shared" si="20"/>
        <v>-5.7749512770540523E-2</v>
      </c>
      <c r="AU36" s="34">
        <f t="shared" si="21"/>
        <v>-5.9484129743532725E-2</v>
      </c>
      <c r="AV36" s="34">
        <f t="shared" si="22"/>
        <v>-5.7646303052820036E-2</v>
      </c>
      <c r="AW36" s="34">
        <f t="shared" si="23"/>
        <v>-5.9374600412450657E-2</v>
      </c>
      <c r="BA36" s="48" t="s">
        <v>72</v>
      </c>
      <c r="BB36" s="48">
        <v>1</v>
      </c>
      <c r="BC36" s="48">
        <v>0.11045816678172171</v>
      </c>
      <c r="BD36" s="48">
        <v>0.11045816678172171</v>
      </c>
      <c r="BE36" s="48">
        <v>42.25492050685498</v>
      </c>
      <c r="BF36" s="48">
        <v>1.2076560204538484E-9</v>
      </c>
      <c r="BI36" s="98">
        <v>41981</v>
      </c>
      <c r="BJ36" s="34">
        <f t="shared" si="9"/>
        <v>-2.2347298691996659E-2</v>
      </c>
      <c r="BK36" s="34">
        <f t="shared" si="10"/>
        <v>-3.9059032402725499E-2</v>
      </c>
      <c r="BL36" s="34"/>
      <c r="BN36" s="95">
        <v>41995</v>
      </c>
      <c r="BO36" s="34">
        <f t="shared" si="29"/>
        <v>-4.1316168973890274E-2</v>
      </c>
      <c r="BP36" s="34">
        <f t="shared" si="30"/>
        <v>-2.6005478165042322E-3</v>
      </c>
      <c r="BQ36" s="34"/>
      <c r="BS36" s="95">
        <v>41992</v>
      </c>
      <c r="BT36" s="34">
        <f t="shared" si="31"/>
        <v>-5.2341237894508917E-2</v>
      </c>
      <c r="BU36" s="34">
        <f t="shared" si="32"/>
        <v>-2.8616468193813731E-2</v>
      </c>
      <c r="BX36" s="48" t="s">
        <v>72</v>
      </c>
      <c r="BY36" s="48">
        <v>1</v>
      </c>
      <c r="BZ36" s="48">
        <v>6.6429532909158789E-2</v>
      </c>
      <c r="CA36" s="48">
        <v>6.6429532909158789E-2</v>
      </c>
      <c r="CB36" s="48">
        <v>69.151449482216975</v>
      </c>
      <c r="CC36" s="48">
        <v>6.4905658983724213E-14</v>
      </c>
    </row>
    <row r="37" spans="3:82" s="24" customFormat="1" ht="12.75" x14ac:dyDescent="0.2">
      <c r="C37" s="95">
        <v>42747</v>
      </c>
      <c r="D37" s="96">
        <v>31.14</v>
      </c>
      <c r="E37" s="30">
        <v>63953.930356500001</v>
      </c>
      <c r="G37" s="41">
        <f t="shared" si="0"/>
        <v>5</v>
      </c>
      <c r="H37" s="95">
        <v>41795</v>
      </c>
      <c r="I37" s="97">
        <f t="shared" si="1"/>
        <v>21.097454800000001</v>
      </c>
      <c r="J37" s="30">
        <f t="shared" si="2"/>
        <v>51558.79</v>
      </c>
      <c r="K37" s="30"/>
      <c r="L37" s="30"/>
      <c r="M37" s="30"/>
      <c r="N37" s="30"/>
      <c r="P37" s="98">
        <v>41981</v>
      </c>
      <c r="Q37" s="97">
        <f t="shared" si="3"/>
        <v>17.352460499999999</v>
      </c>
      <c r="R37" s="30">
        <f t="shared" si="4"/>
        <v>50274.07</v>
      </c>
      <c r="T37" s="95">
        <v>41981</v>
      </c>
      <c r="U37" s="97">
        <f t="shared" si="5"/>
        <v>17.932836579999996</v>
      </c>
      <c r="V37" s="30">
        <f t="shared" si="6"/>
        <v>51525.356000000007</v>
      </c>
      <c r="X37" s="95">
        <v>41985</v>
      </c>
      <c r="Y37" s="97">
        <f t="shared" si="7"/>
        <v>17.340696119999997</v>
      </c>
      <c r="Z37" s="30">
        <f t="shared" si="8"/>
        <v>49575.881999999998</v>
      </c>
      <c r="AC37" s="98">
        <v>41981</v>
      </c>
      <c r="AD37" s="34">
        <f t="shared" si="15"/>
        <v>-2.2099447513812209E-2</v>
      </c>
      <c r="AE37" s="34">
        <f t="shared" si="26"/>
        <v>-2.2347298691996659E-2</v>
      </c>
      <c r="AF37" s="34">
        <f t="shared" si="16"/>
        <v>-3.8306063633083864E-2</v>
      </c>
      <c r="AG37" s="34">
        <f t="shared" si="17"/>
        <v>-3.9059032402725499E-2</v>
      </c>
      <c r="AK37" s="95">
        <v>41981</v>
      </c>
      <c r="AL37" s="34">
        <f t="shared" si="18"/>
        <v>-4.3705562526139774E-2</v>
      </c>
      <c r="AM37" s="34">
        <f t="shared" si="24"/>
        <v>-4.468942436021494E-2</v>
      </c>
      <c r="AN37" s="34">
        <f t="shared" si="19"/>
        <v>-5.4168206481813308E-2</v>
      </c>
      <c r="AO37" s="34">
        <f t="shared" si="25"/>
        <v>-5.5690533860306743E-2</v>
      </c>
      <c r="AS37" s="95">
        <v>41985</v>
      </c>
      <c r="AT37" s="34">
        <f t="shared" si="20"/>
        <v>-3.7230568256041874E-2</v>
      </c>
      <c r="AU37" s="34">
        <f t="shared" si="21"/>
        <v>-3.7941322908401916E-2</v>
      </c>
      <c r="AV37" s="34">
        <f t="shared" si="22"/>
        <v>-4.5256373038650488E-2</v>
      </c>
      <c r="AW37" s="34">
        <f t="shared" si="23"/>
        <v>-4.6312427985095772E-2</v>
      </c>
      <c r="BA37" s="48" t="s">
        <v>73</v>
      </c>
      <c r="BB37" s="48">
        <v>145</v>
      </c>
      <c r="BC37" s="48">
        <v>0.37904305560701068</v>
      </c>
      <c r="BD37" s="48">
        <v>2.6140900386690392E-3</v>
      </c>
      <c r="BE37" s="48"/>
      <c r="BF37" s="48"/>
      <c r="BI37" s="98">
        <v>41988</v>
      </c>
      <c r="BJ37" s="34">
        <f t="shared" si="9"/>
        <v>-4.2117560333648565E-2</v>
      </c>
      <c r="BK37" s="34">
        <f t="shared" si="10"/>
        <v>-6.6944467670540811E-2</v>
      </c>
      <c r="BL37" s="34"/>
      <c r="BN37" s="95">
        <v>42002</v>
      </c>
      <c r="BO37" s="34">
        <f t="shared" si="29"/>
        <v>3.7966209618896817E-2</v>
      </c>
      <c r="BP37" s="34">
        <f t="shared" si="30"/>
        <v>3.5135619451398578E-2</v>
      </c>
      <c r="BQ37" s="34"/>
      <c r="BS37" s="95">
        <v>41999</v>
      </c>
      <c r="BT37" s="34">
        <f t="shared" si="31"/>
        <v>3.0739163527481964E-2</v>
      </c>
      <c r="BU37" s="34">
        <f t="shared" si="32"/>
        <v>4.4807499168870002E-2</v>
      </c>
      <c r="BX37" s="48" t="s">
        <v>73</v>
      </c>
      <c r="BY37" s="48">
        <v>143</v>
      </c>
      <c r="BZ37" s="48">
        <v>0.13737128111034871</v>
      </c>
      <c r="CA37" s="48">
        <v>9.6063832944299804E-4</v>
      </c>
      <c r="CB37" s="48"/>
      <c r="CC37" s="48"/>
    </row>
    <row r="38" spans="3:82" s="24" customFormat="1" ht="13.5" thickBot="1" x14ac:dyDescent="0.25">
      <c r="C38" s="95">
        <v>42746</v>
      </c>
      <c r="D38" s="96">
        <v>29.42</v>
      </c>
      <c r="E38" s="30">
        <v>62446.261767999997</v>
      </c>
      <c r="G38" s="41">
        <f t="shared" si="0"/>
        <v>6</v>
      </c>
      <c r="H38" s="95">
        <v>41796</v>
      </c>
      <c r="I38" s="97">
        <f t="shared" si="1"/>
        <v>21.4307789</v>
      </c>
      <c r="J38" s="30">
        <f t="shared" si="2"/>
        <v>53128.66</v>
      </c>
      <c r="K38" s="30"/>
      <c r="L38" s="30"/>
      <c r="M38" s="97">
        <f t="shared" ref="M38:N38" si="35">AVERAGE(I34:I38)</f>
        <v>21.481757880000004</v>
      </c>
      <c r="N38" s="30">
        <f t="shared" si="35"/>
        <v>52031.728000000003</v>
      </c>
      <c r="P38" s="98">
        <v>41988</v>
      </c>
      <c r="Q38" s="97">
        <f t="shared" si="3"/>
        <v>16.636794049999999</v>
      </c>
      <c r="R38" s="30">
        <f t="shared" si="4"/>
        <v>47018.68</v>
      </c>
      <c r="T38" s="95">
        <v>41988</v>
      </c>
      <c r="U38" s="97">
        <f t="shared" si="5"/>
        <v>17.197562829999999</v>
      </c>
      <c r="V38" s="30">
        <f t="shared" si="6"/>
        <v>48924.803999999996</v>
      </c>
      <c r="X38" s="95">
        <v>41992</v>
      </c>
      <c r="Y38" s="97">
        <f t="shared" si="7"/>
        <v>16.456406890000004</v>
      </c>
      <c r="Z38" s="30">
        <f t="shared" si="8"/>
        <v>48177.302000000011</v>
      </c>
      <c r="AC38" s="98">
        <v>41988</v>
      </c>
      <c r="AD38" s="34">
        <f t="shared" si="15"/>
        <v>-4.1242937853107398E-2</v>
      </c>
      <c r="AE38" s="34">
        <f t="shared" si="26"/>
        <v>-4.2117560333648565E-2</v>
      </c>
      <c r="AF38" s="34">
        <f t="shared" si="16"/>
        <v>-6.4752863653171455E-2</v>
      </c>
      <c r="AG38" s="34">
        <f t="shared" si="17"/>
        <v>-6.6944467670540811E-2</v>
      </c>
      <c r="AK38" s="95">
        <v>41988</v>
      </c>
      <c r="AL38" s="34">
        <f t="shared" si="18"/>
        <v>-4.1001530723813517E-2</v>
      </c>
      <c r="AM38" s="34">
        <f t="shared" si="24"/>
        <v>-4.1865800266618708E-2</v>
      </c>
      <c r="AN38" s="34">
        <f t="shared" si="19"/>
        <v>-5.0471305816887746E-2</v>
      </c>
      <c r="AO38" s="34">
        <f t="shared" si="25"/>
        <v>-5.1789528877719121E-2</v>
      </c>
      <c r="AS38" s="95">
        <v>41992</v>
      </c>
      <c r="AT38" s="34">
        <f t="shared" si="20"/>
        <v>-5.0995024875621464E-2</v>
      </c>
      <c r="AU38" s="34">
        <f t="shared" si="21"/>
        <v>-5.2341237894508917E-2</v>
      </c>
      <c r="AV38" s="34">
        <f t="shared" si="22"/>
        <v>-2.8210894967032329E-2</v>
      </c>
      <c r="AW38" s="34">
        <f t="shared" si="23"/>
        <v>-2.8616468193813731E-2</v>
      </c>
      <c r="BA38" s="49" t="s">
        <v>74</v>
      </c>
      <c r="BB38" s="49">
        <v>146</v>
      </c>
      <c r="BC38" s="49">
        <v>0.48950122238873239</v>
      </c>
      <c r="BD38" s="49"/>
      <c r="BE38" s="49"/>
      <c r="BF38" s="49"/>
      <c r="BI38" s="98">
        <v>41995</v>
      </c>
      <c r="BJ38" s="34">
        <f t="shared" si="9"/>
        <v>1.3462304573272578E-2</v>
      </c>
      <c r="BK38" s="34">
        <f t="shared" si="10"/>
        <v>6.3892319141983983E-2</v>
      </c>
      <c r="BL38" s="34"/>
      <c r="BN38" s="95">
        <v>42009</v>
      </c>
      <c r="BO38" s="34">
        <f t="shared" si="29"/>
        <v>-3.5711149616319333E-2</v>
      </c>
      <c r="BP38" s="34">
        <f t="shared" si="30"/>
        <v>-3.7575619361957892E-2</v>
      </c>
      <c r="BQ38" s="34"/>
      <c r="BS38" s="95">
        <v>42006</v>
      </c>
      <c r="BT38" s="34">
        <f t="shared" si="31"/>
        <v>-7.7324955160947813E-3</v>
      </c>
      <c r="BU38" s="34">
        <f t="shared" si="32"/>
        <v>-1.3600359499824629E-2</v>
      </c>
      <c r="BX38" s="49" t="s">
        <v>74</v>
      </c>
      <c r="BY38" s="49">
        <v>144</v>
      </c>
      <c r="BZ38" s="49">
        <v>0.2038008140195075</v>
      </c>
      <c r="CA38" s="49"/>
      <c r="CB38" s="49"/>
      <c r="CC38" s="49"/>
    </row>
    <row r="39" spans="3:82" s="24" customFormat="1" ht="13.5" thickBot="1" x14ac:dyDescent="0.25">
      <c r="C39" s="95">
        <v>42745</v>
      </c>
      <c r="D39" s="96">
        <v>29.25</v>
      </c>
      <c r="E39" s="30">
        <v>62131.800792900001</v>
      </c>
      <c r="G39" s="41">
        <f t="shared" si="0"/>
        <v>7</v>
      </c>
      <c r="H39" s="95">
        <v>41797</v>
      </c>
      <c r="I39" s="97" t="str">
        <f t="shared" si="1"/>
        <v/>
      </c>
      <c r="J39" s="30" t="str">
        <f t="shared" si="2"/>
        <v/>
      </c>
      <c r="K39" s="30"/>
      <c r="L39" s="30"/>
      <c r="M39" s="30"/>
      <c r="N39" s="30"/>
      <c r="P39" s="98">
        <v>41995</v>
      </c>
      <c r="Q39" s="97">
        <f t="shared" si="3"/>
        <v>16.862278</v>
      </c>
      <c r="R39" s="30">
        <f t="shared" si="4"/>
        <v>50120.86</v>
      </c>
      <c r="T39" s="95">
        <v>41995</v>
      </c>
      <c r="U39" s="97">
        <f t="shared" si="5"/>
        <v>16.501503680000003</v>
      </c>
      <c r="V39" s="30">
        <f t="shared" si="6"/>
        <v>48797.737999999998</v>
      </c>
      <c r="X39" s="95">
        <v>41999</v>
      </c>
      <c r="Y39" s="97">
        <f t="shared" si="7"/>
        <v>16.970118150000001</v>
      </c>
      <c r="Z39" s="30">
        <f t="shared" si="8"/>
        <v>50385.1</v>
      </c>
      <c r="AC39" s="98">
        <v>41995</v>
      </c>
      <c r="AD39" s="34">
        <f t="shared" si="15"/>
        <v>1.3553329404832226E-2</v>
      </c>
      <c r="AE39" s="34">
        <f t="shared" si="26"/>
        <v>1.3462304573272578E-2</v>
      </c>
      <c r="AF39" s="34">
        <f t="shared" si="16"/>
        <v>6.5977607197820198E-2</v>
      </c>
      <c r="AG39" s="34">
        <f t="shared" si="17"/>
        <v>6.3892319141983983E-2</v>
      </c>
      <c r="AK39" s="95">
        <v>41995</v>
      </c>
      <c r="AL39" s="34">
        <f t="shared" si="18"/>
        <v>-4.0474290274768898E-2</v>
      </c>
      <c r="AM39" s="34">
        <f t="shared" si="24"/>
        <v>-4.1316168973890274E-2</v>
      </c>
      <c r="AN39" s="34">
        <f t="shared" si="19"/>
        <v>-2.5971693213119318E-3</v>
      </c>
      <c r="AO39" s="34">
        <f t="shared" si="25"/>
        <v>-2.6005478165042322E-3</v>
      </c>
      <c r="AS39" s="95">
        <v>41999</v>
      </c>
      <c r="AT39" s="34">
        <f t="shared" si="20"/>
        <v>3.1216489932086144E-2</v>
      </c>
      <c r="AU39" s="34">
        <f t="shared" si="21"/>
        <v>3.0739163527481964E-2</v>
      </c>
      <c r="AV39" s="34">
        <f t="shared" si="22"/>
        <v>4.5826518056158116E-2</v>
      </c>
      <c r="AW39" s="34">
        <f t="shared" si="23"/>
        <v>4.4807499168870002E-2</v>
      </c>
      <c r="BI39" s="98">
        <v>42002</v>
      </c>
      <c r="BJ39" s="34">
        <f t="shared" si="9"/>
        <v>2.9784561357527495E-2</v>
      </c>
      <c r="BK39" s="34">
        <f t="shared" si="10"/>
        <v>9.3921457475649867E-3</v>
      </c>
      <c r="BL39" s="34"/>
      <c r="BN39" s="95">
        <v>42016</v>
      </c>
      <c r="BO39" s="34">
        <f t="shared" si="29"/>
        <v>1.0664139881425496E-3</v>
      </c>
      <c r="BP39" s="34">
        <f t="shared" si="30"/>
        <v>4.071653568404679E-3</v>
      </c>
      <c r="BQ39" s="34"/>
      <c r="BS39" s="95">
        <v>42013</v>
      </c>
      <c r="BT39" s="34">
        <f t="shared" si="31"/>
        <v>-1.3756127662664002E-2</v>
      </c>
      <c r="BU39" s="34">
        <f t="shared" si="32"/>
        <v>-1.933168479097162E-2</v>
      </c>
    </row>
    <row r="40" spans="3:82" s="24" customFormat="1" ht="12.75" x14ac:dyDescent="0.2">
      <c r="C40" s="95">
        <v>42744</v>
      </c>
      <c r="D40" s="96">
        <v>29.31</v>
      </c>
      <c r="E40" s="30">
        <v>61700.2909525</v>
      </c>
      <c r="G40" s="41">
        <f t="shared" si="0"/>
        <v>1</v>
      </c>
      <c r="H40" s="95">
        <v>41798</v>
      </c>
      <c r="I40" s="97" t="str">
        <f t="shared" si="1"/>
        <v/>
      </c>
      <c r="J40" s="30" t="str">
        <f t="shared" si="2"/>
        <v/>
      </c>
      <c r="K40" s="30"/>
      <c r="L40" s="30"/>
      <c r="M40" s="30"/>
      <c r="N40" s="30"/>
      <c r="P40" s="98">
        <v>42002</v>
      </c>
      <c r="Q40" s="97">
        <f t="shared" si="3"/>
        <v>17.3720678</v>
      </c>
      <c r="R40" s="30">
        <f t="shared" si="4"/>
        <v>50593.82</v>
      </c>
      <c r="T40" s="95">
        <v>42002</v>
      </c>
      <c r="U40" s="97">
        <f t="shared" si="5"/>
        <v>17.14004808333333</v>
      </c>
      <c r="V40" s="30">
        <f t="shared" si="6"/>
        <v>50542.753333333334</v>
      </c>
      <c r="X40" s="95">
        <v>42006</v>
      </c>
      <c r="Y40" s="97">
        <f t="shared" si="7"/>
        <v>16.839402816666666</v>
      </c>
      <c r="Z40" s="30">
        <f t="shared" si="8"/>
        <v>49704.483333333337</v>
      </c>
      <c r="AC40" s="98">
        <v>42002</v>
      </c>
      <c r="AD40" s="34">
        <f t="shared" si="15"/>
        <v>3.0232558139534849E-2</v>
      </c>
      <c r="AE40" s="34">
        <f t="shared" si="26"/>
        <v>2.9784561357527495E-2</v>
      </c>
      <c r="AF40" s="34">
        <f t="shared" si="16"/>
        <v>9.4363903572285412E-3</v>
      </c>
      <c r="AG40" s="34">
        <f t="shared" si="17"/>
        <v>9.3921457475649867E-3</v>
      </c>
      <c r="AK40" s="95">
        <v>42002</v>
      </c>
      <c r="AL40" s="34">
        <f t="shared" ref="AL40:AL71" si="36">U40/U39-1</f>
        <v>3.8696134347274702E-2</v>
      </c>
      <c r="AM40" s="34">
        <f t="shared" si="24"/>
        <v>3.7966209618896817E-2</v>
      </c>
      <c r="AN40" s="34">
        <f t="shared" ref="AN40:AN71" si="37">V40/V39-1</f>
        <v>3.5760168500706735E-2</v>
      </c>
      <c r="AO40" s="34">
        <f t="shared" si="25"/>
        <v>3.5135619451398578E-2</v>
      </c>
      <c r="AS40" s="95">
        <v>42006</v>
      </c>
      <c r="AT40" s="34">
        <f t="shared" si="20"/>
        <v>-7.7026766801464586E-3</v>
      </c>
      <c r="AU40" s="34">
        <f t="shared" si="21"/>
        <v>-7.7324955160947813E-3</v>
      </c>
      <c r="AV40" s="34">
        <f t="shared" si="22"/>
        <v>-1.3508292464769589E-2</v>
      </c>
      <c r="AW40" s="34">
        <f t="shared" si="23"/>
        <v>-1.3600359499824629E-2</v>
      </c>
      <c r="BA40" s="50"/>
      <c r="BB40" s="50" t="s">
        <v>81</v>
      </c>
      <c r="BC40" s="50" t="s">
        <v>69</v>
      </c>
      <c r="BD40" s="50" t="s">
        <v>82</v>
      </c>
      <c r="BE40" s="50" t="s">
        <v>83</v>
      </c>
      <c r="BF40" s="50" t="s">
        <v>84</v>
      </c>
      <c r="BG40" s="50" t="s">
        <v>85</v>
      </c>
      <c r="BI40" s="98">
        <v>42009</v>
      </c>
      <c r="BJ40" s="34">
        <f t="shared" si="9"/>
        <v>-5.3315058767721656E-2</v>
      </c>
      <c r="BK40" s="34">
        <f t="shared" si="10"/>
        <v>-6.274568082377513E-2</v>
      </c>
      <c r="BL40" s="34"/>
      <c r="BN40" s="95">
        <v>42023</v>
      </c>
      <c r="BO40" s="34">
        <f t="shared" si="29"/>
        <v>-8.292859847088041E-2</v>
      </c>
      <c r="BP40" s="34">
        <f t="shared" si="30"/>
        <v>-1.6081753047478282E-2</v>
      </c>
      <c r="BQ40" s="34"/>
      <c r="BS40" s="95">
        <v>42020</v>
      </c>
      <c r="BT40" s="34">
        <f t="shared" si="31"/>
        <v>-6.8141588822357421E-2</v>
      </c>
      <c r="BU40" s="34">
        <f t="shared" si="32"/>
        <v>-1.1943539048900251E-2</v>
      </c>
      <c r="BX40" s="50"/>
      <c r="BY40" s="50" t="s">
        <v>81</v>
      </c>
      <c r="BZ40" s="50" t="s">
        <v>69</v>
      </c>
      <c r="CA40" s="50" t="s">
        <v>82</v>
      </c>
      <c r="CB40" s="50" t="s">
        <v>83</v>
      </c>
      <c r="CC40" s="50" t="s">
        <v>84</v>
      </c>
      <c r="CD40" s="50" t="s">
        <v>85</v>
      </c>
    </row>
    <row r="41" spans="3:82" s="24" customFormat="1" ht="12.75" x14ac:dyDescent="0.2">
      <c r="C41" s="95">
        <v>42741</v>
      </c>
      <c r="D41" s="96">
        <v>29.18</v>
      </c>
      <c r="E41" s="30">
        <v>61665.367896999996</v>
      </c>
      <c r="G41" s="41">
        <f t="shared" si="0"/>
        <v>2</v>
      </c>
      <c r="H41" s="95">
        <v>41799</v>
      </c>
      <c r="I41" s="97">
        <f t="shared" si="1"/>
        <v>22.156248999999999</v>
      </c>
      <c r="J41" s="30">
        <f t="shared" si="2"/>
        <v>54273.16</v>
      </c>
      <c r="K41" s="97">
        <f t="shared" ref="K41:L41" si="38">AVERAGE(I35:I38,I41)</f>
        <v>21.611166059999999</v>
      </c>
      <c r="L41" s="30">
        <f t="shared" si="38"/>
        <v>52565.193999999996</v>
      </c>
      <c r="M41" s="30"/>
      <c r="N41" s="30"/>
      <c r="P41" s="98">
        <v>42009</v>
      </c>
      <c r="Q41" s="97">
        <f t="shared" si="3"/>
        <v>16.470132</v>
      </c>
      <c r="R41" s="30">
        <f t="shared" si="4"/>
        <v>47516.82</v>
      </c>
      <c r="T41" s="95">
        <v>42009</v>
      </c>
      <c r="U41" s="97">
        <f t="shared" si="5"/>
        <v>16.53875755</v>
      </c>
      <c r="V41" s="30">
        <f t="shared" si="6"/>
        <v>48678.816666666673</v>
      </c>
      <c r="X41" s="95">
        <v>42013</v>
      </c>
      <c r="Y41" s="97">
        <f t="shared" si="7"/>
        <v>16.60934383</v>
      </c>
      <c r="Z41" s="30">
        <f t="shared" si="8"/>
        <v>48752.840000000004</v>
      </c>
      <c r="AC41" s="98">
        <v>42009</v>
      </c>
      <c r="AD41" s="34">
        <f t="shared" si="15"/>
        <v>-5.191873589164786E-2</v>
      </c>
      <c r="AE41" s="34">
        <f t="shared" si="26"/>
        <v>-5.3315058767721656E-2</v>
      </c>
      <c r="AF41" s="34">
        <f t="shared" si="16"/>
        <v>-6.0817704612934897E-2</v>
      </c>
      <c r="AG41" s="34">
        <f t="shared" si="17"/>
        <v>-6.274568082377513E-2</v>
      </c>
      <c r="AK41" s="95">
        <v>42009</v>
      </c>
      <c r="AL41" s="34">
        <f t="shared" si="36"/>
        <v>-3.5081029551954024E-2</v>
      </c>
      <c r="AM41" s="34">
        <f t="shared" si="24"/>
        <v>-3.5711149616319333E-2</v>
      </c>
      <c r="AN41" s="34">
        <f t="shared" si="37"/>
        <v>-3.6878415672645604E-2</v>
      </c>
      <c r="AO41" s="34">
        <f t="shared" si="25"/>
        <v>-3.7575619361957892E-2</v>
      </c>
      <c r="AS41" s="95">
        <v>42013</v>
      </c>
      <c r="AT41" s="34">
        <f t="shared" si="20"/>
        <v>-1.3661944498350453E-2</v>
      </c>
      <c r="AU41" s="34">
        <f t="shared" si="21"/>
        <v>-1.3756127662664002E-2</v>
      </c>
      <c r="AV41" s="34">
        <f t="shared" si="22"/>
        <v>-1.914602606270599E-2</v>
      </c>
      <c r="AW41" s="34">
        <f t="shared" si="23"/>
        <v>-1.933168479097162E-2</v>
      </c>
      <c r="BA41" s="48" t="s">
        <v>75</v>
      </c>
      <c r="BB41" s="48">
        <v>1.5725599397624266E-3</v>
      </c>
      <c r="BC41" s="48">
        <v>4.2230537494392477E-3</v>
      </c>
      <c r="BD41" s="48">
        <v>0.37237507099483086</v>
      </c>
      <c r="BE41" s="48">
        <v>0.71015730765571283</v>
      </c>
      <c r="BF41" s="48">
        <v>-6.77413502682956E-3</v>
      </c>
      <c r="BG41" s="48">
        <v>9.919254906354414E-3</v>
      </c>
      <c r="BI41" s="98">
        <v>42016</v>
      </c>
      <c r="BJ41" s="34">
        <f t="shared" si="9"/>
        <v>-1.6201974576280372E-2</v>
      </c>
      <c r="BK41" s="34">
        <f t="shared" si="10"/>
        <v>1.3024277803058676E-2</v>
      </c>
      <c r="BL41" s="34"/>
      <c r="BN41" s="95">
        <v>42030</v>
      </c>
      <c r="BO41" s="34">
        <f t="shared" si="29"/>
        <v>-6.7872258523049664E-2</v>
      </c>
      <c r="BP41" s="34">
        <f t="shared" si="30"/>
        <v>1.4066893462387261E-2</v>
      </c>
      <c r="BQ41" s="34"/>
      <c r="BS41" s="95">
        <v>42027</v>
      </c>
      <c r="BT41" s="34">
        <f t="shared" si="31"/>
        <v>-6.0427181432917115E-2</v>
      </c>
      <c r="BU41" s="34">
        <f t="shared" si="32"/>
        <v>9.1190824371644684E-3</v>
      </c>
      <c r="BX41" s="48" t="s">
        <v>75</v>
      </c>
      <c r="BY41" s="48">
        <v>2.3457369250554447E-3</v>
      </c>
      <c r="BZ41" s="48">
        <v>2.57722105366062E-3</v>
      </c>
      <c r="CA41" s="48">
        <v>0.91018072420432039</v>
      </c>
      <c r="CB41" s="48">
        <v>0.36425881784196701</v>
      </c>
      <c r="CC41" s="48">
        <v>-2.7486358240559165E-3</v>
      </c>
      <c r="CD41" s="48">
        <v>7.440109674166806E-3</v>
      </c>
    </row>
    <row r="42" spans="3:82" s="24" customFormat="1" ht="13.5" thickBot="1" x14ac:dyDescent="0.25">
      <c r="C42" s="95">
        <v>42740</v>
      </c>
      <c r="D42" s="96">
        <v>29.61</v>
      </c>
      <c r="E42" s="30">
        <v>62070.982217299999</v>
      </c>
      <c r="G42" s="41">
        <f t="shared" si="0"/>
        <v>3</v>
      </c>
      <c r="H42" s="95">
        <v>41800</v>
      </c>
      <c r="I42" s="97">
        <f t="shared" si="1"/>
        <v>22.479769449999999</v>
      </c>
      <c r="J42" s="30">
        <f t="shared" si="2"/>
        <v>54604.34</v>
      </c>
      <c r="K42" s="30"/>
      <c r="L42" s="30"/>
      <c r="M42" s="30"/>
      <c r="N42" s="30"/>
      <c r="P42" s="98">
        <v>42016</v>
      </c>
      <c r="Q42" s="97">
        <f t="shared" si="3"/>
        <v>16.205433450000001</v>
      </c>
      <c r="R42" s="30">
        <f t="shared" si="4"/>
        <v>48139.74</v>
      </c>
      <c r="T42" s="95">
        <v>42016</v>
      </c>
      <c r="U42" s="97">
        <f t="shared" si="5"/>
        <v>16.55640412</v>
      </c>
      <c r="V42" s="30">
        <f t="shared" si="6"/>
        <v>48877.423999999999</v>
      </c>
      <c r="X42" s="95">
        <v>42020</v>
      </c>
      <c r="Y42" s="97">
        <f t="shared" si="7"/>
        <v>15.515256490000002</v>
      </c>
      <c r="Z42" s="30">
        <f t="shared" si="8"/>
        <v>48174.021999999997</v>
      </c>
      <c r="AC42" s="98">
        <v>42016</v>
      </c>
      <c r="AD42" s="34">
        <f t="shared" si="15"/>
        <v>-1.6071428571428514E-2</v>
      </c>
      <c r="AE42" s="34">
        <f t="shared" si="26"/>
        <v>-1.6201974576280372E-2</v>
      </c>
      <c r="AF42" s="34">
        <f t="shared" si="16"/>
        <v>1.3109463133265109E-2</v>
      </c>
      <c r="AG42" s="34">
        <f t="shared" si="17"/>
        <v>1.3024277803058676E-2</v>
      </c>
      <c r="AK42" s="95">
        <v>42016</v>
      </c>
      <c r="AL42" s="34">
        <f t="shared" si="36"/>
        <v>1.0669828097213951E-3</v>
      </c>
      <c r="AM42" s="34">
        <f t="shared" si="24"/>
        <v>1.0664139881425496E-3</v>
      </c>
      <c r="AN42" s="34">
        <f t="shared" si="37"/>
        <v>4.0799540114813126E-3</v>
      </c>
      <c r="AO42" s="34">
        <f t="shared" si="25"/>
        <v>4.071653568404679E-3</v>
      </c>
      <c r="AS42" s="95">
        <v>42020</v>
      </c>
      <c r="AT42" s="34">
        <f t="shared" si="20"/>
        <v>-6.5871797898713114E-2</v>
      </c>
      <c r="AU42" s="34">
        <f t="shared" si="21"/>
        <v>-6.8141588822357421E-2</v>
      </c>
      <c r="AV42" s="34">
        <f t="shared" si="22"/>
        <v>-1.1872498094470108E-2</v>
      </c>
      <c r="AW42" s="34">
        <f t="shared" si="23"/>
        <v>-1.1943539048900251E-2</v>
      </c>
      <c r="BA42" s="49" t="s">
        <v>86</v>
      </c>
      <c r="BB42" s="100">
        <v>0.97689419807334832</v>
      </c>
      <c r="BC42" s="49">
        <v>0.15028266425565087</v>
      </c>
      <c r="BD42" s="49">
        <v>6.5003784895077512</v>
      </c>
      <c r="BE42" s="101">
        <v>1.2076560204538178E-9</v>
      </c>
      <c r="BF42" s="100">
        <v>0.67986658920731535</v>
      </c>
      <c r="BG42" s="100">
        <v>1.2739218069393812</v>
      </c>
      <c r="BI42" s="98">
        <v>42023</v>
      </c>
      <c r="BJ42" s="34">
        <f t="shared" si="9"/>
        <v>-8.9158541081546E-2</v>
      </c>
      <c r="BK42" s="34">
        <f t="shared" si="10"/>
        <v>-7.9612298767396741E-3</v>
      </c>
      <c r="BL42" s="34"/>
      <c r="BN42" s="95">
        <v>42037</v>
      </c>
      <c r="BO42" s="34">
        <f t="shared" si="29"/>
        <v>-7.8609328035529683E-2</v>
      </c>
      <c r="BP42" s="34">
        <f t="shared" si="30"/>
        <v>-2.1923249573550466E-2</v>
      </c>
      <c r="BQ42" s="34"/>
      <c r="BS42" s="95">
        <v>42041</v>
      </c>
      <c r="BT42" s="34">
        <f t="shared" ref="BT42:BT73" si="39">IF(OR(AU45&gt;($AY$14+$AY$15*$AY$13),AU45&lt;($AY$14-$AY$15*$AY$13)),"",AU45)</f>
        <v>2.5887605386458939E-2</v>
      </c>
      <c r="BU42" s="34">
        <f t="shared" ref="BU42:BU73" si="40">IF(OR(AW45&gt;($AZ$14+$AY$15*$AZ$13),AW45&lt;($AZ$14-$AY$15*$AZ$13)),"",AW45)</f>
        <v>1.8240666839758009E-2</v>
      </c>
      <c r="BX42" s="49" t="s">
        <v>86</v>
      </c>
      <c r="BY42" s="100">
        <v>0.82044604812418875</v>
      </c>
      <c r="BZ42" s="49">
        <v>9.8661879296619945E-2</v>
      </c>
      <c r="CA42" s="49">
        <v>8.3157350536327801</v>
      </c>
      <c r="CB42" s="101">
        <v>6.4905658983724213E-14</v>
      </c>
      <c r="CC42" s="100">
        <v>0.62542188108546859</v>
      </c>
      <c r="CD42" s="100">
        <v>1.0154702151629089</v>
      </c>
    </row>
    <row r="43" spans="3:82" s="24" customFormat="1" ht="12.75" x14ac:dyDescent="0.2">
      <c r="C43" s="95">
        <v>42739</v>
      </c>
      <c r="D43" s="96">
        <v>29.53</v>
      </c>
      <c r="E43" s="30">
        <v>61589.057309600001</v>
      </c>
      <c r="G43" s="41">
        <f t="shared" si="0"/>
        <v>4</v>
      </c>
      <c r="H43" s="95">
        <v>41801</v>
      </c>
      <c r="I43" s="97">
        <f t="shared" si="1"/>
        <v>22.5876096</v>
      </c>
      <c r="J43" s="30">
        <f t="shared" si="2"/>
        <v>55102.44</v>
      </c>
      <c r="K43" s="30"/>
      <c r="L43" s="30"/>
      <c r="M43" s="30"/>
      <c r="N43" s="30"/>
      <c r="P43" s="98">
        <v>42023</v>
      </c>
      <c r="Q43" s="97">
        <f t="shared" si="3"/>
        <v>14.8231188</v>
      </c>
      <c r="R43" s="30">
        <f t="shared" si="4"/>
        <v>47758.01</v>
      </c>
      <c r="T43" s="95">
        <v>42023</v>
      </c>
      <c r="U43" s="97">
        <f t="shared" si="5"/>
        <v>15.238793560000001</v>
      </c>
      <c r="V43" s="30">
        <f t="shared" si="6"/>
        <v>48097.675999999999</v>
      </c>
      <c r="X43" s="95">
        <v>42027</v>
      </c>
      <c r="Y43" s="97">
        <f t="shared" si="7"/>
        <v>14.605477770000002</v>
      </c>
      <c r="Z43" s="30">
        <f t="shared" si="8"/>
        <v>48615.333999999995</v>
      </c>
      <c r="AC43" s="98">
        <v>42023</v>
      </c>
      <c r="AD43" s="34">
        <f t="shared" si="15"/>
        <v>-8.5299455535390312E-2</v>
      </c>
      <c r="AE43" s="34">
        <f t="shared" si="26"/>
        <v>-8.9158541081546E-2</v>
      </c>
      <c r="AF43" s="34">
        <f t="shared" si="16"/>
        <v>-7.9296232177406001E-3</v>
      </c>
      <c r="AG43" s="34">
        <f t="shared" si="17"/>
        <v>-7.9612298767396741E-3</v>
      </c>
      <c r="AK43" s="95">
        <v>42023</v>
      </c>
      <c r="AL43" s="34">
        <f t="shared" si="36"/>
        <v>-7.958313595452382E-2</v>
      </c>
      <c r="AM43" s="34">
        <f t="shared" si="24"/>
        <v>-8.292859847088041E-2</v>
      </c>
      <c r="AN43" s="34">
        <f t="shared" si="37"/>
        <v>-1.5953132063588282E-2</v>
      </c>
      <c r="AO43" s="34">
        <f t="shared" si="25"/>
        <v>-1.6081753047478282E-2</v>
      </c>
      <c r="AS43" s="95">
        <v>42027</v>
      </c>
      <c r="AT43" s="34">
        <f t="shared" si="20"/>
        <v>-5.8637684822444136E-2</v>
      </c>
      <c r="AU43" s="34">
        <f t="shared" si="21"/>
        <v>-6.0427181432917115E-2</v>
      </c>
      <c r="AV43" s="34">
        <f t="shared" si="22"/>
        <v>9.1607879450048557E-3</v>
      </c>
      <c r="AW43" s="34">
        <f t="shared" si="23"/>
        <v>9.1190824371644684E-3</v>
      </c>
      <c r="BI43" s="98">
        <v>42037</v>
      </c>
      <c r="BJ43" s="34">
        <f t="shared" ref="BJ43:BJ50" si="41">IF(OR(AE45&gt;($AI$14+$AI$15*$AI$13),AE45&lt;($AI$14-$AI$15*$AI$13)),"",AE45)</f>
        <v>1.5082959118848814E-3</v>
      </c>
      <c r="BK43" s="34">
        <f t="shared" ref="BK43:BK50" si="42">IF(OR(AG45&gt;($AJ$14+$AI$15*$AJ$13),AG45&lt;($AJ$14-$AI$15*$AJ$13)),"",AG45)</f>
        <v>-1.9242954148001062E-2</v>
      </c>
      <c r="BL43" s="34"/>
      <c r="BN43" s="95">
        <v>42044</v>
      </c>
      <c r="BO43" s="34">
        <f t="shared" si="29"/>
        <v>3.6420844432632687E-2</v>
      </c>
      <c r="BP43" s="34">
        <f t="shared" si="30"/>
        <v>2.9187636003472118E-2</v>
      </c>
      <c r="BQ43" s="34"/>
      <c r="BS43" s="95">
        <v>42048</v>
      </c>
      <c r="BT43" s="34">
        <f t="shared" si="39"/>
        <v>5.769067620946905E-2</v>
      </c>
      <c r="BU43" s="34">
        <f t="shared" si="40"/>
        <v>9.6263670099043467E-3</v>
      </c>
    </row>
    <row r="44" spans="3:82" s="24" customFormat="1" ht="12.75" x14ac:dyDescent="0.2">
      <c r="C44" s="95">
        <v>42738</v>
      </c>
      <c r="D44" s="96">
        <v>28.7</v>
      </c>
      <c r="E44" s="30">
        <v>61813.829922700002</v>
      </c>
      <c r="G44" s="41">
        <f t="shared" si="0"/>
        <v>5</v>
      </c>
      <c r="H44" s="95">
        <v>41802</v>
      </c>
      <c r="I44" s="97" t="str">
        <f t="shared" si="1"/>
        <v/>
      </c>
      <c r="J44" s="30" t="str">
        <f t="shared" si="2"/>
        <v/>
      </c>
      <c r="K44" s="30"/>
      <c r="L44" s="30"/>
      <c r="M44" s="30"/>
      <c r="N44" s="30"/>
      <c r="P44" s="98">
        <v>42030</v>
      </c>
      <c r="Q44" s="97">
        <f t="shared" si="3"/>
        <v>12.98983625</v>
      </c>
      <c r="R44" s="30">
        <f t="shared" si="4"/>
        <v>48576.55</v>
      </c>
      <c r="T44" s="95">
        <v>42030</v>
      </c>
      <c r="U44" s="97">
        <f t="shared" si="5"/>
        <v>14.23882126</v>
      </c>
      <c r="V44" s="30">
        <f t="shared" si="6"/>
        <v>48779.042000000001</v>
      </c>
      <c r="X44" s="95">
        <v>42034</v>
      </c>
      <c r="Y44" s="97">
        <f t="shared" si="7"/>
        <v>13.15845903</v>
      </c>
      <c r="Z44" s="30">
        <f t="shared" si="8"/>
        <v>47906.447999999997</v>
      </c>
      <c r="AC44" s="98">
        <v>42030</v>
      </c>
      <c r="AD44" s="34">
        <f t="shared" si="15"/>
        <v>-0.12367724867724872</v>
      </c>
      <c r="AE44" s="34">
        <f t="shared" si="26"/>
        <v>-0.13202081831915577</v>
      </c>
      <c r="AF44" s="34">
        <f t="shared" si="16"/>
        <v>1.7139323853736732E-2</v>
      </c>
      <c r="AG44" s="34">
        <f t="shared" si="17"/>
        <v>1.6994102623233871E-2</v>
      </c>
      <c r="AK44" s="95">
        <v>42030</v>
      </c>
      <c r="AL44" s="34">
        <f t="shared" si="36"/>
        <v>-6.5620174987133351E-2</v>
      </c>
      <c r="AM44" s="34">
        <f t="shared" si="24"/>
        <v>-6.7872258523049664E-2</v>
      </c>
      <c r="AN44" s="34">
        <f t="shared" si="37"/>
        <v>1.416629776457401E-2</v>
      </c>
      <c r="AO44" s="34">
        <f t="shared" si="25"/>
        <v>1.4066893462387261E-2</v>
      </c>
      <c r="AS44" s="95">
        <v>42034</v>
      </c>
      <c r="AT44" s="34">
        <f t="shared" si="20"/>
        <v>-9.9073701167942119E-2</v>
      </c>
      <c r="AU44" s="34">
        <f t="shared" si="21"/>
        <v>-0.10433182401803713</v>
      </c>
      <c r="AV44" s="34">
        <f t="shared" si="22"/>
        <v>-1.4581531004188908E-2</v>
      </c>
      <c r="AW44" s="34">
        <f t="shared" si="23"/>
        <v>-1.4688886409584673E-2</v>
      </c>
      <c r="BI44" s="98">
        <v>42044</v>
      </c>
      <c r="BJ44" s="34">
        <f t="shared" si="41"/>
        <v>5.497903326232785E-2</v>
      </c>
      <c r="BK44" s="34">
        <f t="shared" si="42"/>
        <v>3.569978040096073E-2</v>
      </c>
      <c r="BL44" s="34"/>
      <c r="BN44" s="95">
        <v>42051</v>
      </c>
      <c r="BO44" s="34">
        <f t="shared" si="29"/>
        <v>5.6611646240465677E-2</v>
      </c>
      <c r="BP44" s="34">
        <f t="shared" si="30"/>
        <v>1.9308936478925603E-3</v>
      </c>
      <c r="BQ44" s="34"/>
      <c r="BS44" s="95">
        <v>42055</v>
      </c>
      <c r="BT44" s="34">
        <f t="shared" si="39"/>
        <v>7.1912581590286115E-2</v>
      </c>
      <c r="BU44" s="34">
        <f t="shared" si="40"/>
        <v>4.0002230910900057E-2</v>
      </c>
    </row>
    <row r="45" spans="3:82" s="24" customFormat="1" ht="12.75" x14ac:dyDescent="0.2">
      <c r="C45" s="95">
        <v>42737</v>
      </c>
      <c r="D45" s="96">
        <v>28.37</v>
      </c>
      <c r="E45" s="30">
        <v>59588.701762199998</v>
      </c>
      <c r="G45" s="41">
        <f t="shared" si="0"/>
        <v>6</v>
      </c>
      <c r="H45" s="95">
        <v>41803</v>
      </c>
      <c r="I45" s="97">
        <f t="shared" si="1"/>
        <v>22.832700849999998</v>
      </c>
      <c r="J45" s="30">
        <f t="shared" si="2"/>
        <v>54806.64</v>
      </c>
      <c r="K45" s="30"/>
      <c r="L45" s="30"/>
      <c r="M45" s="97">
        <f t="shared" ref="M45:N45" si="43">AVERAGE(I41:I45)</f>
        <v>22.514082224999999</v>
      </c>
      <c r="N45" s="30">
        <f t="shared" si="43"/>
        <v>54696.645000000004</v>
      </c>
      <c r="P45" s="98">
        <v>42037</v>
      </c>
      <c r="Q45" s="97">
        <f t="shared" si="3"/>
        <v>13.00944355</v>
      </c>
      <c r="R45" s="30">
        <f t="shared" si="4"/>
        <v>47650.73</v>
      </c>
      <c r="T45" s="95">
        <v>42037</v>
      </c>
      <c r="U45" s="97">
        <f t="shared" si="5"/>
        <v>13.162380489999999</v>
      </c>
      <c r="V45" s="30">
        <f t="shared" si="6"/>
        <v>47721.284</v>
      </c>
      <c r="X45" s="95">
        <v>42041</v>
      </c>
      <c r="Y45" s="97">
        <f t="shared" si="7"/>
        <v>13.503547509999999</v>
      </c>
      <c r="Z45" s="30">
        <f t="shared" si="8"/>
        <v>48788.311999999998</v>
      </c>
      <c r="AC45" s="98">
        <v>42037</v>
      </c>
      <c r="AD45" s="34">
        <f t="shared" si="15"/>
        <v>1.5094339622641062E-3</v>
      </c>
      <c r="AE45" s="34">
        <f t="shared" si="26"/>
        <v>1.5082959118848814E-3</v>
      </c>
      <c r="AF45" s="34">
        <f t="shared" si="16"/>
        <v>-1.9058990397630149E-2</v>
      </c>
      <c r="AG45" s="34">
        <f t="shared" si="17"/>
        <v>-1.9242954148001062E-2</v>
      </c>
      <c r="AK45" s="95">
        <v>42037</v>
      </c>
      <c r="AL45" s="34">
        <f t="shared" si="36"/>
        <v>-7.5599008537593049E-2</v>
      </c>
      <c r="AM45" s="34">
        <f t="shared" si="24"/>
        <v>-7.8609328035529683E-2</v>
      </c>
      <c r="AN45" s="34">
        <f t="shared" si="37"/>
        <v>-2.1684681712281328E-2</v>
      </c>
      <c r="AO45" s="34">
        <f t="shared" si="25"/>
        <v>-2.1923249573550466E-2</v>
      </c>
      <c r="AS45" s="95">
        <v>42041</v>
      </c>
      <c r="AT45" s="34">
        <f t="shared" si="20"/>
        <v>2.622559976158545E-2</v>
      </c>
      <c r="AU45" s="34">
        <f t="shared" si="21"/>
        <v>2.5887605386458939E-2</v>
      </c>
      <c r="AV45" s="34">
        <f t="shared" si="22"/>
        <v>1.8408043944314167E-2</v>
      </c>
      <c r="AW45" s="34">
        <f t="shared" si="23"/>
        <v>1.8240666839758009E-2</v>
      </c>
      <c r="BA45" s="24" t="s">
        <v>134</v>
      </c>
      <c r="BI45" s="102">
        <v>42053</v>
      </c>
      <c r="BJ45" s="34">
        <f t="shared" si="41"/>
        <v>0.11317583074781831</v>
      </c>
      <c r="BK45" s="34">
        <f t="shared" si="42"/>
        <v>3.7710102442789967E-2</v>
      </c>
      <c r="BL45" s="34"/>
      <c r="BN45" s="95">
        <v>42058</v>
      </c>
      <c r="BO45" s="34">
        <f t="shared" si="29"/>
        <v>6.8676115069985444E-2</v>
      </c>
      <c r="BP45" s="34">
        <f t="shared" si="30"/>
        <v>4.0671823730028416E-2</v>
      </c>
      <c r="BQ45" s="34"/>
      <c r="BS45" s="95">
        <v>42062</v>
      </c>
      <c r="BT45" s="34">
        <f t="shared" si="39"/>
        <v>5.7980071651549281E-2</v>
      </c>
      <c r="BU45" s="34">
        <f t="shared" si="40"/>
        <v>7.6010371810598743E-3</v>
      </c>
      <c r="BX45" s="24" t="s">
        <v>151</v>
      </c>
    </row>
    <row r="46" spans="3:82" s="24" customFormat="1" ht="13.5" thickBot="1" x14ac:dyDescent="0.25">
      <c r="C46" s="95">
        <v>42733</v>
      </c>
      <c r="D46" s="96">
        <v>28.79</v>
      </c>
      <c r="E46" s="30">
        <v>60227.288437000003</v>
      </c>
      <c r="G46" s="41">
        <f t="shared" si="0"/>
        <v>7</v>
      </c>
      <c r="H46" s="95">
        <v>41804</v>
      </c>
      <c r="I46" s="97" t="str">
        <f t="shared" si="1"/>
        <v/>
      </c>
      <c r="J46" s="30" t="str">
        <f t="shared" si="2"/>
        <v/>
      </c>
      <c r="K46" s="30"/>
      <c r="L46" s="30"/>
      <c r="M46" s="30"/>
      <c r="N46" s="30"/>
      <c r="P46" s="98">
        <v>42044</v>
      </c>
      <c r="Q46" s="97">
        <f t="shared" si="3"/>
        <v>13.7447173</v>
      </c>
      <c r="R46" s="30">
        <f t="shared" si="4"/>
        <v>49382.58</v>
      </c>
      <c r="T46" s="95">
        <v>42044</v>
      </c>
      <c r="U46" s="97">
        <f t="shared" si="5"/>
        <v>13.650602259999999</v>
      </c>
      <c r="V46" s="30">
        <f t="shared" si="6"/>
        <v>49134.681999999993</v>
      </c>
      <c r="X46" s="95">
        <v>42048</v>
      </c>
      <c r="Y46" s="97">
        <f t="shared" si="7"/>
        <v>14.30548608</v>
      </c>
      <c r="Z46" s="30">
        <f t="shared" si="8"/>
        <v>49260.233999999997</v>
      </c>
      <c r="AC46" s="98">
        <v>42044</v>
      </c>
      <c r="AD46" s="34">
        <f t="shared" si="15"/>
        <v>5.6518462697814575E-2</v>
      </c>
      <c r="AE46" s="34">
        <f t="shared" si="26"/>
        <v>5.497903326232785E-2</v>
      </c>
      <c r="AF46" s="34">
        <f t="shared" si="16"/>
        <v>3.634466880150633E-2</v>
      </c>
      <c r="AG46" s="34">
        <f t="shared" si="17"/>
        <v>3.569978040096073E-2</v>
      </c>
      <c r="AK46" s="95">
        <v>42044</v>
      </c>
      <c r="AL46" s="34">
        <f t="shared" si="36"/>
        <v>3.7092209146432298E-2</v>
      </c>
      <c r="AM46" s="34">
        <f t="shared" si="24"/>
        <v>3.6420844432632687E-2</v>
      </c>
      <c r="AN46" s="34">
        <f t="shared" si="37"/>
        <v>2.9617769714662234E-2</v>
      </c>
      <c r="AO46" s="34">
        <f t="shared" si="25"/>
        <v>2.9187636003472118E-2</v>
      </c>
      <c r="AS46" s="95">
        <v>42048</v>
      </c>
      <c r="AT46" s="34">
        <f t="shared" si="20"/>
        <v>5.9387251343110181E-2</v>
      </c>
      <c r="AU46" s="34">
        <f t="shared" si="21"/>
        <v>5.769067620946905E-2</v>
      </c>
      <c r="AV46" s="34">
        <f t="shared" si="22"/>
        <v>9.6728495136293446E-3</v>
      </c>
      <c r="AW46" s="34">
        <f t="shared" si="23"/>
        <v>9.6263670099043467E-3</v>
      </c>
      <c r="BI46" s="98">
        <v>42058</v>
      </c>
      <c r="BJ46" s="34">
        <f t="shared" si="41"/>
        <v>2.4537248650029569E-2</v>
      </c>
      <c r="BK46" s="34">
        <f t="shared" si="42"/>
        <v>5.4601651700150081E-6</v>
      </c>
      <c r="BL46" s="34"/>
      <c r="BN46" s="95">
        <v>42065</v>
      </c>
      <c r="BO46" s="34">
        <f t="shared" si="29"/>
        <v>5.6626741471394113E-2</v>
      </c>
      <c r="BP46" s="34">
        <f t="shared" si="30"/>
        <v>6.5461611225814068E-3</v>
      </c>
      <c r="BQ46" s="34"/>
      <c r="BS46" s="95">
        <v>42069</v>
      </c>
      <c r="BT46" s="34">
        <f t="shared" si="39"/>
        <v>-1.5282286506658901E-2</v>
      </c>
      <c r="BU46" s="34">
        <f t="shared" si="40"/>
        <v>-2.0218195899741907E-2</v>
      </c>
    </row>
    <row r="47" spans="3:82" s="24" customFormat="1" ht="12.75" x14ac:dyDescent="0.2">
      <c r="C47" s="95">
        <v>42732</v>
      </c>
      <c r="D47" s="96">
        <v>28.06</v>
      </c>
      <c r="E47" s="30">
        <v>59781.631684599997</v>
      </c>
      <c r="G47" s="41">
        <f t="shared" si="0"/>
        <v>1</v>
      </c>
      <c r="H47" s="95">
        <v>41805</v>
      </c>
      <c r="I47" s="97" t="str">
        <f t="shared" si="1"/>
        <v/>
      </c>
      <c r="J47" s="30" t="str">
        <f t="shared" si="2"/>
        <v/>
      </c>
      <c r="K47" s="30"/>
      <c r="L47" s="30"/>
      <c r="M47" s="30"/>
      <c r="N47" s="30"/>
      <c r="P47" s="102">
        <v>42053</v>
      </c>
      <c r="Q47" s="97">
        <f t="shared" si="3"/>
        <v>15.3917305</v>
      </c>
      <c r="R47" s="30">
        <f t="shared" si="4"/>
        <v>51280.36</v>
      </c>
      <c r="T47" s="95">
        <v>42051</v>
      </c>
      <c r="U47" s="97">
        <f t="shared" si="5"/>
        <v>14.445678275000001</v>
      </c>
      <c r="V47" s="30">
        <f t="shared" si="6"/>
        <v>49229.647499999992</v>
      </c>
      <c r="X47" s="95">
        <v>42055</v>
      </c>
      <c r="Y47" s="97">
        <f t="shared" si="7"/>
        <v>15.372123199999999</v>
      </c>
      <c r="Z47" s="30">
        <f t="shared" si="8"/>
        <v>51270.696666666663</v>
      </c>
      <c r="AC47" s="102">
        <v>42053</v>
      </c>
      <c r="AD47" s="34">
        <f t="shared" si="15"/>
        <v>0.11982881597717543</v>
      </c>
      <c r="AE47" s="34">
        <f t="shared" si="26"/>
        <v>0.11317583074781831</v>
      </c>
      <c r="AF47" s="34">
        <f t="shared" si="16"/>
        <v>3.8430150875065738E-2</v>
      </c>
      <c r="AG47" s="34">
        <f t="shared" si="17"/>
        <v>3.7710102442789967E-2</v>
      </c>
      <c r="AK47" s="95">
        <v>42051</v>
      </c>
      <c r="AL47" s="34">
        <f t="shared" si="36"/>
        <v>5.8244757253662849E-2</v>
      </c>
      <c r="AM47" s="34">
        <f t="shared" si="24"/>
        <v>5.6611646240465677E-2</v>
      </c>
      <c r="AN47" s="34">
        <f t="shared" si="37"/>
        <v>1.9327590234530234E-3</v>
      </c>
      <c r="AO47" s="34">
        <f t="shared" si="25"/>
        <v>1.9308936478925603E-3</v>
      </c>
      <c r="AS47" s="95">
        <v>42055</v>
      </c>
      <c r="AT47" s="34">
        <f t="shared" si="20"/>
        <v>7.4561403508771829E-2</v>
      </c>
      <c r="AU47" s="34">
        <f t="shared" si="21"/>
        <v>7.1912581590286115E-2</v>
      </c>
      <c r="AV47" s="34">
        <f t="shared" si="22"/>
        <v>4.0813096151079309E-2</v>
      </c>
      <c r="AW47" s="34">
        <f t="shared" si="23"/>
        <v>4.0002230910900057E-2</v>
      </c>
      <c r="BA47" s="59" t="s">
        <v>65</v>
      </c>
      <c r="BB47" s="59"/>
      <c r="BI47" s="98">
        <v>42065</v>
      </c>
      <c r="BJ47" s="34">
        <f t="shared" si="41"/>
        <v>2.637380708854006E-2</v>
      </c>
      <c r="BK47" s="34">
        <f t="shared" si="42"/>
        <v>-5.0797043191038761E-3</v>
      </c>
      <c r="BL47" s="34"/>
      <c r="BN47" s="95">
        <v>42072</v>
      </c>
      <c r="BO47" s="34">
        <f t="shared" si="29"/>
        <v>-2.4608793806533059E-2</v>
      </c>
      <c r="BP47" s="34">
        <f t="shared" si="30"/>
        <v>-2.6506276903532362E-2</v>
      </c>
      <c r="BQ47" s="34"/>
      <c r="BS47" s="95">
        <v>42076</v>
      </c>
      <c r="BT47" s="34">
        <f t="shared" si="39"/>
        <v>1.118144853201306E-2</v>
      </c>
      <c r="BU47" s="34">
        <f t="shared" si="40"/>
        <v>-3.7361420312619006E-2</v>
      </c>
      <c r="BX47" s="59" t="s">
        <v>65</v>
      </c>
      <c r="BY47" s="59"/>
    </row>
    <row r="48" spans="3:82" s="24" customFormat="1" ht="12.75" x14ac:dyDescent="0.2">
      <c r="C48" s="95">
        <v>42731</v>
      </c>
      <c r="D48" s="96">
        <v>27.56</v>
      </c>
      <c r="E48" s="30">
        <v>58696.692253000001</v>
      </c>
      <c r="G48" s="41">
        <f t="shared" si="0"/>
        <v>2</v>
      </c>
      <c r="H48" s="95">
        <v>41806</v>
      </c>
      <c r="I48" s="97">
        <f t="shared" si="1"/>
        <v>22.9601483</v>
      </c>
      <c r="J48" s="30">
        <f t="shared" si="2"/>
        <v>54629.55</v>
      </c>
      <c r="K48" s="97">
        <f t="shared" ref="K48:L48" si="44">AVERAGE(I42:I45,I48)</f>
        <v>22.715057049999999</v>
      </c>
      <c r="L48" s="30">
        <f t="shared" si="44"/>
        <v>54785.742499999993</v>
      </c>
      <c r="M48" s="30"/>
      <c r="N48" s="30"/>
      <c r="P48" s="98">
        <v>42058</v>
      </c>
      <c r="Q48" s="97">
        <f t="shared" si="3"/>
        <v>15.77407285</v>
      </c>
      <c r="R48" s="30">
        <f t="shared" si="4"/>
        <v>51280.639999999999</v>
      </c>
      <c r="T48" s="95">
        <v>42058</v>
      </c>
      <c r="U48" s="97">
        <f t="shared" si="5"/>
        <v>15.472610612499999</v>
      </c>
      <c r="V48" s="30">
        <f t="shared" si="6"/>
        <v>51273.182499999995</v>
      </c>
      <c r="X48" s="95">
        <v>42062</v>
      </c>
      <c r="Y48" s="97">
        <f t="shared" si="7"/>
        <v>16.289744839999997</v>
      </c>
      <c r="Z48" s="30">
        <f t="shared" si="8"/>
        <v>51661.892</v>
      </c>
      <c r="AC48" s="98">
        <v>42058</v>
      </c>
      <c r="AD48" s="34">
        <f t="shared" si="15"/>
        <v>2.4840764331210297E-2</v>
      </c>
      <c r="AE48" s="34">
        <f t="shared" si="26"/>
        <v>2.4537248650029569E-2</v>
      </c>
      <c r="AF48" s="34">
        <f t="shared" si="16"/>
        <v>5.4601800767439812E-6</v>
      </c>
      <c r="AG48" s="34">
        <f t="shared" si="17"/>
        <v>5.4601651700150081E-6</v>
      </c>
      <c r="AK48" s="95">
        <v>42058</v>
      </c>
      <c r="AL48" s="34">
        <f t="shared" si="36"/>
        <v>7.1089243298269267E-2</v>
      </c>
      <c r="AM48" s="34">
        <f t="shared" si="24"/>
        <v>6.8676115069985444E-2</v>
      </c>
      <c r="AN48" s="34">
        <f t="shared" si="37"/>
        <v>4.1510250505043755E-2</v>
      </c>
      <c r="AO48" s="34">
        <f t="shared" si="25"/>
        <v>4.0671823730028416E-2</v>
      </c>
      <c r="AS48" s="95">
        <v>42062</v>
      </c>
      <c r="AT48" s="34">
        <f t="shared" si="20"/>
        <v>5.9693877551020291E-2</v>
      </c>
      <c r="AU48" s="34">
        <f t="shared" si="21"/>
        <v>5.7980071651549281E-2</v>
      </c>
      <c r="AV48" s="34">
        <f t="shared" si="22"/>
        <v>7.6299983960950168E-3</v>
      </c>
      <c r="AW48" s="34">
        <f t="shared" si="23"/>
        <v>7.6010371810598743E-3</v>
      </c>
      <c r="BA48" s="48" t="s">
        <v>66</v>
      </c>
      <c r="BB48" s="48">
        <v>0.46998565496045186</v>
      </c>
      <c r="BI48" s="98">
        <v>42072</v>
      </c>
      <c r="BJ48" s="34">
        <f t="shared" si="41"/>
        <v>-2.0795856462486256E-2</v>
      </c>
      <c r="BK48" s="34">
        <f t="shared" si="42"/>
        <v>-3.6726015333901935E-2</v>
      </c>
      <c r="BL48" s="34"/>
      <c r="BN48" s="95">
        <v>42079</v>
      </c>
      <c r="BO48" s="34">
        <f t="shared" si="29"/>
        <v>2.5207345329760097E-2</v>
      </c>
      <c r="BP48" s="34">
        <f t="shared" si="30"/>
        <v>-3.143261739142119E-2</v>
      </c>
      <c r="BQ48" s="34"/>
      <c r="BS48" s="95">
        <v>42083</v>
      </c>
      <c r="BT48" s="34">
        <f t="shared" si="39"/>
        <v>7.2146382378283164E-2</v>
      </c>
      <c r="BU48" s="34">
        <f t="shared" si="40"/>
        <v>3.9099188693814554E-2</v>
      </c>
      <c r="BX48" s="48" t="s">
        <v>66</v>
      </c>
      <c r="BY48" s="48">
        <v>0.5702173708488919</v>
      </c>
    </row>
    <row r="49" spans="3:82" s="24" customFormat="1" ht="12.75" x14ac:dyDescent="0.2">
      <c r="C49" s="95">
        <v>42730</v>
      </c>
      <c r="D49" s="96">
        <v>27.97</v>
      </c>
      <c r="E49" s="30">
        <v>58620.259546499998</v>
      </c>
      <c r="G49" s="41">
        <f t="shared" si="0"/>
        <v>3</v>
      </c>
      <c r="H49" s="95">
        <v>41807</v>
      </c>
      <c r="I49" s="97">
        <f t="shared" si="1"/>
        <v>23.352294300000001</v>
      </c>
      <c r="J49" s="30">
        <f t="shared" si="2"/>
        <v>54299.95</v>
      </c>
      <c r="K49" s="30"/>
      <c r="L49" s="30"/>
      <c r="M49" s="30"/>
      <c r="N49" s="30"/>
      <c r="P49" s="98">
        <v>42065</v>
      </c>
      <c r="Q49" s="97">
        <f t="shared" si="3"/>
        <v>16.195629799999999</v>
      </c>
      <c r="R49" s="30">
        <f t="shared" si="4"/>
        <v>51020.81</v>
      </c>
      <c r="T49" s="95">
        <v>42065</v>
      </c>
      <c r="U49" s="97">
        <f t="shared" si="5"/>
        <v>16.374056230000001</v>
      </c>
      <c r="V49" s="30">
        <f t="shared" si="6"/>
        <v>51609.925999999999</v>
      </c>
      <c r="X49" s="95">
        <v>42069</v>
      </c>
      <c r="Y49" s="97">
        <f t="shared" si="7"/>
        <v>16.042692859999999</v>
      </c>
      <c r="Z49" s="30">
        <f t="shared" si="8"/>
        <v>50627.87000000001</v>
      </c>
      <c r="AC49" s="98">
        <v>42065</v>
      </c>
      <c r="AD49" s="34">
        <f t="shared" si="15"/>
        <v>2.672467371037901E-2</v>
      </c>
      <c r="AE49" s="34">
        <f t="shared" si="26"/>
        <v>2.637380708854006E-2</v>
      </c>
      <c r="AF49" s="34">
        <f t="shared" si="16"/>
        <v>-5.0668244390086326E-3</v>
      </c>
      <c r="AG49" s="34">
        <f t="shared" si="17"/>
        <v>-5.0797043191038761E-3</v>
      </c>
      <c r="AK49" s="95">
        <v>42065</v>
      </c>
      <c r="AL49" s="34">
        <f t="shared" si="36"/>
        <v>5.8260731823222001E-2</v>
      </c>
      <c r="AM49" s="34">
        <f t="shared" si="24"/>
        <v>5.6626741471394113E-2</v>
      </c>
      <c r="AN49" s="34">
        <f t="shared" si="37"/>
        <v>6.5676340648448406E-3</v>
      </c>
      <c r="AO49" s="34">
        <f t="shared" si="25"/>
        <v>6.5461611225814068E-3</v>
      </c>
      <c r="AS49" s="95">
        <v>42069</v>
      </c>
      <c r="AT49" s="34">
        <f t="shared" si="20"/>
        <v>-1.5166104959075444E-2</v>
      </c>
      <c r="AU49" s="34">
        <f t="shared" si="21"/>
        <v>-1.5282286506658901E-2</v>
      </c>
      <c r="AV49" s="34">
        <f t="shared" si="22"/>
        <v>-2.0015178693029489E-2</v>
      </c>
      <c r="AW49" s="34">
        <f t="shared" si="23"/>
        <v>-2.0218195899741907E-2</v>
      </c>
      <c r="BA49" s="48" t="s">
        <v>67</v>
      </c>
      <c r="BB49" s="48">
        <v>0.22088651586860489</v>
      </c>
      <c r="BI49" s="98">
        <v>42079</v>
      </c>
      <c r="BJ49" s="34">
        <f t="shared" si="41"/>
        <v>4.9437432425870419E-2</v>
      </c>
      <c r="BK49" s="34">
        <f t="shared" si="42"/>
        <v>-6.789838347352228E-3</v>
      </c>
      <c r="BL49" s="34"/>
      <c r="BN49" s="95">
        <v>42086</v>
      </c>
      <c r="BO49" s="34">
        <f t="shared" si="29"/>
        <v>8.8914384015222309E-2</v>
      </c>
      <c r="BP49" s="34">
        <f t="shared" si="30"/>
        <v>5.2460820628891076E-2</v>
      </c>
      <c r="BQ49" s="34"/>
      <c r="BS49" s="95">
        <v>42090</v>
      </c>
      <c r="BT49" s="34">
        <f t="shared" si="39"/>
        <v>2.6410767216700042E-2</v>
      </c>
      <c r="BU49" s="34">
        <f t="shared" si="40"/>
        <v>9.2938242016433071E-3</v>
      </c>
      <c r="BX49" s="48" t="s">
        <v>67</v>
      </c>
      <c r="BY49" s="48">
        <v>0.3251478500178227</v>
      </c>
    </row>
    <row r="50" spans="3:82" s="24" customFormat="1" ht="12.75" x14ac:dyDescent="0.2">
      <c r="C50" s="95">
        <v>42727</v>
      </c>
      <c r="D50" s="96">
        <v>27.43</v>
      </c>
      <c r="E50" s="30">
        <v>57937.107306099999</v>
      </c>
      <c r="G50" s="41">
        <f t="shared" si="0"/>
        <v>4</v>
      </c>
      <c r="H50" s="95">
        <v>41808</v>
      </c>
      <c r="I50" s="97">
        <f t="shared" si="1"/>
        <v>23.871887749999999</v>
      </c>
      <c r="J50" s="30">
        <f t="shared" si="2"/>
        <v>55202.54</v>
      </c>
      <c r="K50" s="30"/>
      <c r="L50" s="30"/>
      <c r="M50" s="30"/>
      <c r="N50" s="30"/>
      <c r="P50" s="98">
        <v>42072</v>
      </c>
      <c r="Q50" s="97">
        <f t="shared" si="3"/>
        <v>15.8623057</v>
      </c>
      <c r="R50" s="30">
        <f t="shared" si="4"/>
        <v>49181.01</v>
      </c>
      <c r="T50" s="95">
        <v>42072</v>
      </c>
      <c r="U50" s="97">
        <f t="shared" si="5"/>
        <v>15.976028039999999</v>
      </c>
      <c r="V50" s="30">
        <f t="shared" si="6"/>
        <v>50259.909999999996</v>
      </c>
      <c r="X50" s="95">
        <v>42076</v>
      </c>
      <c r="Y50" s="97">
        <f t="shared" si="7"/>
        <v>16.223080020000001</v>
      </c>
      <c r="Z50" s="30">
        <f t="shared" si="8"/>
        <v>48771.24</v>
      </c>
      <c r="AC50" s="98">
        <v>42072</v>
      </c>
      <c r="AD50" s="34">
        <f t="shared" si="15"/>
        <v>-2.0581113801452666E-2</v>
      </c>
      <c r="AE50" s="34">
        <f t="shared" si="26"/>
        <v>-2.0795856462486256E-2</v>
      </c>
      <c r="AF50" s="34">
        <f t="shared" si="16"/>
        <v>-3.6059795993046651E-2</v>
      </c>
      <c r="AG50" s="34">
        <f t="shared" si="17"/>
        <v>-3.6726015333901935E-2</v>
      </c>
      <c r="AK50" s="95">
        <v>42072</v>
      </c>
      <c r="AL50" s="34">
        <f t="shared" si="36"/>
        <v>-2.4308466051969901E-2</v>
      </c>
      <c r="AM50" s="34">
        <f t="shared" si="24"/>
        <v>-2.4608793806533059E-2</v>
      </c>
      <c r="AN50" s="34">
        <f t="shared" si="37"/>
        <v>-2.6158068895506759E-2</v>
      </c>
      <c r="AO50" s="34">
        <f t="shared" si="25"/>
        <v>-2.6506276903532362E-2</v>
      </c>
      <c r="AS50" s="95">
        <v>42076</v>
      </c>
      <c r="AT50" s="34">
        <f t="shared" si="20"/>
        <v>1.1244194573454047E-2</v>
      </c>
      <c r="AU50" s="34">
        <f t="shared" si="21"/>
        <v>1.118144853201306E-2</v>
      </c>
      <c r="AV50" s="34">
        <f t="shared" si="22"/>
        <v>-3.6672093848704512E-2</v>
      </c>
      <c r="AW50" s="34">
        <f t="shared" si="23"/>
        <v>-3.7361420312619006E-2</v>
      </c>
      <c r="BA50" s="48" t="s">
        <v>68</v>
      </c>
      <c r="BB50" s="48">
        <v>0.21551331942631941</v>
      </c>
      <c r="BI50" s="98">
        <v>42086</v>
      </c>
      <c r="BJ50" s="34">
        <f t="shared" si="41"/>
        <v>0.13205972201306632</v>
      </c>
      <c r="BK50" s="34">
        <f t="shared" si="42"/>
        <v>6.0764047634795273E-2</v>
      </c>
      <c r="BL50" s="34"/>
      <c r="BN50" s="95">
        <v>42093</v>
      </c>
      <c r="BO50" s="34">
        <f t="shared" si="29"/>
        <v>-2.9896097704613864E-2</v>
      </c>
      <c r="BP50" s="34">
        <f t="shared" si="30"/>
        <v>-5.3037479358153707E-3</v>
      </c>
      <c r="BQ50" s="34"/>
      <c r="BS50" s="95">
        <v>42097</v>
      </c>
      <c r="BT50" s="34">
        <f t="shared" si="39"/>
        <v>-3.0692946399406135E-2</v>
      </c>
      <c r="BU50" s="34">
        <f t="shared" si="40"/>
        <v>1.4932637668382084E-2</v>
      </c>
      <c r="BX50" s="48" t="s">
        <v>68</v>
      </c>
      <c r="BY50" s="99">
        <v>0.32032747751794999</v>
      </c>
    </row>
    <row r="51" spans="3:82" s="24" customFormat="1" ht="12.75" x14ac:dyDescent="0.2">
      <c r="C51" s="95">
        <v>42726</v>
      </c>
      <c r="D51" s="96">
        <v>27.35</v>
      </c>
      <c r="E51" s="30">
        <v>57255.220957199999</v>
      </c>
      <c r="G51" s="41">
        <f t="shared" si="0"/>
        <v>5</v>
      </c>
      <c r="H51" s="95">
        <v>41809</v>
      </c>
      <c r="I51" s="97" t="str">
        <f t="shared" si="1"/>
        <v/>
      </c>
      <c r="J51" s="30" t="str">
        <f t="shared" si="2"/>
        <v/>
      </c>
      <c r="K51" s="30"/>
      <c r="L51" s="30"/>
      <c r="M51" s="30"/>
      <c r="N51" s="30"/>
      <c r="P51" s="98">
        <v>42079</v>
      </c>
      <c r="Q51" s="97">
        <f t="shared" si="3"/>
        <v>16.666205000000001</v>
      </c>
      <c r="R51" s="30">
        <f t="shared" si="4"/>
        <v>48848.21</v>
      </c>
      <c r="T51" s="95">
        <v>42079</v>
      </c>
      <c r="U51" s="97">
        <f t="shared" si="5"/>
        <v>16.383859880000003</v>
      </c>
      <c r="V51" s="30">
        <f t="shared" si="6"/>
        <v>48704.68</v>
      </c>
      <c r="X51" s="95">
        <v>42083</v>
      </c>
      <c r="Y51" s="97">
        <f t="shared" si="7"/>
        <v>17.436771889999999</v>
      </c>
      <c r="Z51" s="30">
        <f t="shared" si="8"/>
        <v>50715.925999999999</v>
      </c>
      <c r="AC51" s="98">
        <v>42079</v>
      </c>
      <c r="AD51" s="34">
        <f t="shared" si="15"/>
        <v>5.0679851668726794E-2</v>
      </c>
      <c r="AE51" s="34">
        <f t="shared" si="26"/>
        <v>4.9437432425870419E-2</v>
      </c>
      <c r="AF51" s="34">
        <f t="shared" si="16"/>
        <v>-6.7668394772698592E-3</v>
      </c>
      <c r="AG51" s="34">
        <f t="shared" si="17"/>
        <v>-6.789838347352228E-3</v>
      </c>
      <c r="AK51" s="95">
        <v>42079</v>
      </c>
      <c r="AL51" s="34">
        <f t="shared" si="36"/>
        <v>2.5527736867943185E-2</v>
      </c>
      <c r="AM51" s="34">
        <f t="shared" si="24"/>
        <v>2.5207345329760097E-2</v>
      </c>
      <c r="AN51" s="34">
        <f t="shared" si="37"/>
        <v>-3.0943748208064781E-2</v>
      </c>
      <c r="AO51" s="34">
        <f t="shared" si="25"/>
        <v>-3.143261739142119E-2</v>
      </c>
      <c r="AS51" s="95">
        <v>42083</v>
      </c>
      <c r="AT51" s="34">
        <f t="shared" si="20"/>
        <v>7.4812666183224463E-2</v>
      </c>
      <c r="AU51" s="34">
        <f t="shared" si="21"/>
        <v>7.2146382378283164E-2</v>
      </c>
      <c r="AV51" s="34">
        <f t="shared" si="22"/>
        <v>3.9873622241304529E-2</v>
      </c>
      <c r="AW51" s="34">
        <f t="shared" si="23"/>
        <v>3.9099188693814554E-2</v>
      </c>
      <c r="BA51" s="48" t="s">
        <v>69</v>
      </c>
      <c r="BB51" s="48">
        <v>5.3695321334916432E-2</v>
      </c>
      <c r="BI51" s="98">
        <v>42100</v>
      </c>
      <c r="BJ51" s="34">
        <f t="shared" ref="BJ51:BJ76" si="45">IF(OR(AE54&gt;($AI$14+$AI$15*$AI$13),AE54&lt;($AI$14-$AI$15*$AI$13)),"",AE54)</f>
        <v>0.11665335483717099</v>
      </c>
      <c r="BK51" s="34">
        <f t="shared" ref="BK51:BK76" si="46">IF(OR(AG54&gt;($AJ$14+$AI$15*$AJ$13),AG54&lt;($AJ$14-$AI$15*$AJ$13)),"",AG54)</f>
        <v>4.7518810684777577E-2</v>
      </c>
      <c r="BL51" s="34"/>
      <c r="BN51" s="95">
        <v>42100</v>
      </c>
      <c r="BO51" s="34">
        <f t="shared" si="29"/>
        <v>2.778613213357508E-2</v>
      </c>
      <c r="BP51" s="34">
        <f t="shared" si="30"/>
        <v>2.9461627739035798E-2</v>
      </c>
      <c r="BQ51" s="34"/>
      <c r="BS51" s="95">
        <v>42104</v>
      </c>
      <c r="BT51" s="34">
        <f t="shared" si="39"/>
        <v>3.2538554049372163E-2</v>
      </c>
      <c r="BU51" s="34">
        <f t="shared" si="40"/>
        <v>3.5343309137653038E-2</v>
      </c>
      <c r="BX51" s="48" t="s">
        <v>69</v>
      </c>
      <c r="BY51" s="48">
        <v>3.0400277808418016E-2</v>
      </c>
    </row>
    <row r="52" spans="3:82" s="24" customFormat="1" ht="13.5" thickBot="1" x14ac:dyDescent="0.25">
      <c r="C52" s="95">
        <v>42725</v>
      </c>
      <c r="D52" s="96">
        <v>26.6</v>
      </c>
      <c r="E52" s="30">
        <v>57646.520042199998</v>
      </c>
      <c r="G52" s="41">
        <f t="shared" si="0"/>
        <v>6</v>
      </c>
      <c r="H52" s="95">
        <v>41810</v>
      </c>
      <c r="I52" s="97">
        <f t="shared" si="1"/>
        <v>23.783654899999998</v>
      </c>
      <c r="J52" s="30">
        <f t="shared" si="2"/>
        <v>54638.19</v>
      </c>
      <c r="K52" s="30"/>
      <c r="L52" s="30"/>
      <c r="M52" s="97">
        <f t="shared" ref="M52:N52" si="47">AVERAGE(I48:I52)</f>
        <v>23.4919963125</v>
      </c>
      <c r="N52" s="30">
        <f t="shared" si="47"/>
        <v>54692.557500000003</v>
      </c>
      <c r="P52" s="98">
        <v>42086</v>
      </c>
      <c r="Q52" s="97">
        <f t="shared" si="3"/>
        <v>19.019081</v>
      </c>
      <c r="R52" s="30">
        <f t="shared" si="4"/>
        <v>51908.46</v>
      </c>
      <c r="T52" s="95">
        <v>42086</v>
      </c>
      <c r="U52" s="97">
        <f t="shared" si="5"/>
        <v>17.907347089999998</v>
      </c>
      <c r="V52" s="30">
        <f t="shared" si="6"/>
        <v>51327.975999999995</v>
      </c>
      <c r="X52" s="95">
        <v>42090</v>
      </c>
      <c r="Y52" s="97">
        <f t="shared" si="7"/>
        <v>17.903425629999997</v>
      </c>
      <c r="Z52" s="30">
        <f t="shared" si="8"/>
        <v>51189.468000000008</v>
      </c>
      <c r="AC52" s="98">
        <v>42086</v>
      </c>
      <c r="AD52" s="34">
        <f t="shared" si="15"/>
        <v>0.14117647058823524</v>
      </c>
      <c r="AE52" s="34">
        <f t="shared" si="26"/>
        <v>0.13205972201306632</v>
      </c>
      <c r="AF52" s="34">
        <f t="shared" si="16"/>
        <v>6.2648150259753566E-2</v>
      </c>
      <c r="AG52" s="34">
        <f t="shared" si="17"/>
        <v>6.0764047634795273E-2</v>
      </c>
      <c r="AK52" s="95">
        <v>42086</v>
      </c>
      <c r="AL52" s="34">
        <f t="shared" si="36"/>
        <v>9.2987075155576582E-2</v>
      </c>
      <c r="AM52" s="34">
        <f t="shared" si="24"/>
        <v>8.8914384015222309E-2</v>
      </c>
      <c r="AN52" s="34">
        <f t="shared" si="37"/>
        <v>5.3861271647816844E-2</v>
      </c>
      <c r="AO52" s="34">
        <f t="shared" si="25"/>
        <v>5.2460820628891076E-2</v>
      </c>
      <c r="AS52" s="95">
        <v>42090</v>
      </c>
      <c r="AT52" s="34">
        <f t="shared" si="20"/>
        <v>2.6762622287192173E-2</v>
      </c>
      <c r="AU52" s="34">
        <f t="shared" si="21"/>
        <v>2.6410767216700042E-2</v>
      </c>
      <c r="AV52" s="34">
        <f t="shared" si="22"/>
        <v>9.3371458898336979E-3</v>
      </c>
      <c r="AW52" s="34">
        <f t="shared" si="23"/>
        <v>9.2938242016433071E-3</v>
      </c>
      <c r="BA52" s="49" t="s">
        <v>70</v>
      </c>
      <c r="BB52" s="49">
        <v>147</v>
      </c>
      <c r="BI52" s="98">
        <v>42107</v>
      </c>
      <c r="BJ52" s="34">
        <f t="shared" si="45"/>
        <v>-5.4359662239873832E-2</v>
      </c>
      <c r="BK52" s="34">
        <f t="shared" si="46"/>
        <v>9.3077875526631198E-3</v>
      </c>
      <c r="BL52" s="34"/>
      <c r="BN52" s="95">
        <v>42107</v>
      </c>
      <c r="BO52" s="34">
        <f t="shared" si="29"/>
        <v>-7.1963532888584831E-3</v>
      </c>
      <c r="BP52" s="34">
        <f t="shared" si="30"/>
        <v>2.5281254662851322E-2</v>
      </c>
      <c r="BQ52" s="34"/>
      <c r="BS52" s="95">
        <v>42111</v>
      </c>
      <c r="BT52" s="34">
        <f t="shared" si="39"/>
        <v>-1.8581233682455758E-2</v>
      </c>
      <c r="BU52" s="34">
        <f t="shared" si="40"/>
        <v>9.7063559845589602E-3</v>
      </c>
      <c r="BX52" s="49" t="s">
        <v>70</v>
      </c>
      <c r="BY52" s="49">
        <v>142</v>
      </c>
    </row>
    <row r="53" spans="3:82" s="24" customFormat="1" ht="12.75" x14ac:dyDescent="0.2">
      <c r="C53" s="95">
        <v>42724</v>
      </c>
      <c r="D53" s="96">
        <v>26.58</v>
      </c>
      <c r="E53" s="30">
        <v>57582.893870200001</v>
      </c>
      <c r="G53" s="41">
        <f t="shared" si="0"/>
        <v>7</v>
      </c>
      <c r="H53" s="95">
        <v>41811</v>
      </c>
      <c r="I53" s="97" t="str">
        <f t="shared" si="1"/>
        <v/>
      </c>
      <c r="J53" s="30" t="str">
        <f t="shared" si="2"/>
        <v/>
      </c>
      <c r="K53" s="30"/>
      <c r="L53" s="30"/>
      <c r="M53" s="30"/>
      <c r="N53" s="30"/>
      <c r="P53" s="98">
        <v>42093</v>
      </c>
      <c r="Q53" s="97">
        <f t="shared" si="3"/>
        <v>16.401506449999999</v>
      </c>
      <c r="R53" s="30">
        <f t="shared" si="4"/>
        <v>51243.45</v>
      </c>
      <c r="T53" s="95">
        <v>42093</v>
      </c>
      <c r="U53" s="97">
        <f t="shared" si="5"/>
        <v>17.379910719999998</v>
      </c>
      <c r="V53" s="30">
        <f t="shared" si="6"/>
        <v>51056.466</v>
      </c>
      <c r="X53" s="95">
        <v>42097</v>
      </c>
      <c r="Y53" s="97">
        <f t="shared" si="7"/>
        <v>17.362264149999998</v>
      </c>
      <c r="Z53" s="30">
        <f t="shared" si="8"/>
        <v>51959.597499999996</v>
      </c>
      <c r="AC53" s="98">
        <v>42093</v>
      </c>
      <c r="AD53" s="34">
        <f t="shared" si="15"/>
        <v>-0.13762886597938151</v>
      </c>
      <c r="AE53" s="34">
        <f t="shared" si="26"/>
        <v>-0.14806955107054992</v>
      </c>
      <c r="AF53" s="34">
        <f t="shared" si="16"/>
        <v>-1.2811206496975647E-2</v>
      </c>
      <c r="AG53" s="34">
        <f t="shared" si="17"/>
        <v>-1.2893977695461703E-2</v>
      </c>
      <c r="AK53" s="95">
        <v>42093</v>
      </c>
      <c r="AL53" s="34">
        <f t="shared" si="36"/>
        <v>-2.9453629694514372E-2</v>
      </c>
      <c r="AM53" s="34">
        <f t="shared" si="24"/>
        <v>-2.9896097704613864E-2</v>
      </c>
      <c r="AN53" s="34">
        <f t="shared" si="37"/>
        <v>-5.2897078973072054E-3</v>
      </c>
      <c r="AO53" s="34">
        <f t="shared" si="25"/>
        <v>-5.3037479358153707E-3</v>
      </c>
      <c r="AS53" s="95">
        <v>42097</v>
      </c>
      <c r="AT53" s="34">
        <f t="shared" si="20"/>
        <v>-3.0226700251889116E-2</v>
      </c>
      <c r="AU53" s="34">
        <f t="shared" si="21"/>
        <v>-3.0692946399406135E-2</v>
      </c>
      <c r="AV53" s="34">
        <f t="shared" si="22"/>
        <v>1.5044686535909957E-2</v>
      </c>
      <c r="AW53" s="34">
        <f t="shared" si="23"/>
        <v>1.4932637668382084E-2</v>
      </c>
      <c r="BI53" s="98">
        <v>42114</v>
      </c>
      <c r="BJ53" s="34">
        <f t="shared" si="45"/>
        <v>1.4088708663303126E-2</v>
      </c>
      <c r="BK53" s="34">
        <f t="shared" si="46"/>
        <v>-8.8610837624021211E-3</v>
      </c>
      <c r="BL53" s="34"/>
      <c r="BN53" s="95">
        <v>42114</v>
      </c>
      <c r="BO53" s="34">
        <f t="shared" si="29"/>
        <v>-4.8388531310655245E-3</v>
      </c>
      <c r="BP53" s="34">
        <f t="shared" si="30"/>
        <v>6.0787959174654045E-3</v>
      </c>
      <c r="BQ53" s="34"/>
      <c r="BS53" s="95">
        <v>42118</v>
      </c>
      <c r="BT53" s="34">
        <f t="shared" si="39"/>
        <v>1.0940385286798514E-2</v>
      </c>
      <c r="BU53" s="34">
        <f t="shared" si="40"/>
        <v>1.4802160331052515E-2</v>
      </c>
    </row>
    <row r="54" spans="3:82" s="24" customFormat="1" ht="13.5" thickBot="1" x14ac:dyDescent="0.25">
      <c r="C54" s="95">
        <v>42723</v>
      </c>
      <c r="D54" s="96">
        <v>26.91</v>
      </c>
      <c r="E54" s="30">
        <v>57110.994821100001</v>
      </c>
      <c r="G54" s="41">
        <f t="shared" si="0"/>
        <v>1</v>
      </c>
      <c r="H54" s="95">
        <v>41812</v>
      </c>
      <c r="I54" s="97" t="str">
        <f t="shared" si="1"/>
        <v/>
      </c>
      <c r="J54" s="30" t="str">
        <f t="shared" si="2"/>
        <v/>
      </c>
      <c r="K54" s="30"/>
      <c r="L54" s="30"/>
      <c r="M54" s="30"/>
      <c r="N54" s="30"/>
      <c r="P54" s="98">
        <v>42100</v>
      </c>
      <c r="Q54" s="97">
        <f t="shared" si="3"/>
        <v>18.430862000000001</v>
      </c>
      <c r="R54" s="30">
        <f t="shared" si="4"/>
        <v>53737.26</v>
      </c>
      <c r="T54" s="95">
        <v>42100</v>
      </c>
      <c r="U54" s="97">
        <f t="shared" si="5"/>
        <v>17.869603037499999</v>
      </c>
      <c r="V54" s="30">
        <f t="shared" si="6"/>
        <v>52583.05</v>
      </c>
      <c r="X54" s="95">
        <v>42104</v>
      </c>
      <c r="Y54" s="97">
        <f t="shared" si="7"/>
        <v>17.936498839999999</v>
      </c>
      <c r="Z54" s="30">
        <f t="shared" si="8"/>
        <v>53828.860000000008</v>
      </c>
      <c r="AC54" s="98">
        <v>42100</v>
      </c>
      <c r="AD54" s="34">
        <f t="shared" si="15"/>
        <v>0.12372982665869703</v>
      </c>
      <c r="AE54" s="34">
        <f t="shared" si="26"/>
        <v>0.11665335483717099</v>
      </c>
      <c r="AF54" s="34">
        <f t="shared" si="16"/>
        <v>4.8665927059946323E-2</v>
      </c>
      <c r="AG54" s="34">
        <f t="shared" si="17"/>
        <v>4.7518810684777577E-2</v>
      </c>
      <c r="AK54" s="95">
        <v>42100</v>
      </c>
      <c r="AL54" s="34">
        <f t="shared" si="36"/>
        <v>2.8175767148014508E-2</v>
      </c>
      <c r="AM54" s="34">
        <f t="shared" si="24"/>
        <v>2.778613213357508E-2</v>
      </c>
      <c r="AN54" s="34">
        <f t="shared" si="37"/>
        <v>2.9899915125343846E-2</v>
      </c>
      <c r="AO54" s="34">
        <f t="shared" si="25"/>
        <v>2.9461627739035798E-2</v>
      </c>
      <c r="AS54" s="95">
        <v>42104</v>
      </c>
      <c r="AT54" s="34">
        <f t="shared" si="20"/>
        <v>3.3073721551460267E-2</v>
      </c>
      <c r="AU54" s="34">
        <f t="shared" si="21"/>
        <v>3.2538554049372163E-2</v>
      </c>
      <c r="AV54" s="34">
        <f t="shared" si="22"/>
        <v>3.5975307545444535E-2</v>
      </c>
      <c r="AW54" s="34">
        <f t="shared" si="23"/>
        <v>3.5343309137653038E-2</v>
      </c>
      <c r="BA54" s="24" t="s">
        <v>71</v>
      </c>
      <c r="BI54" s="98">
        <v>42121</v>
      </c>
      <c r="BJ54" s="34">
        <f t="shared" si="45"/>
        <v>-2.8019071286733681E-3</v>
      </c>
      <c r="BK54" s="34">
        <f t="shared" si="46"/>
        <v>3.2451129799552447E-2</v>
      </c>
      <c r="BL54" s="34"/>
      <c r="BN54" s="95">
        <v>42121</v>
      </c>
      <c r="BO54" s="34">
        <f t="shared" si="29"/>
        <v>7.4349784875182116E-3</v>
      </c>
      <c r="BP54" s="34">
        <f t="shared" si="30"/>
        <v>2.4568390281258134E-2</v>
      </c>
      <c r="BQ54" s="34"/>
      <c r="BS54" s="95">
        <v>42125</v>
      </c>
      <c r="BT54" s="34">
        <f t="shared" si="39"/>
        <v>-8.38344996657211E-3</v>
      </c>
      <c r="BU54" s="34">
        <f t="shared" si="40"/>
        <v>1.0115991955202814E-2</v>
      </c>
      <c r="BX54" s="24" t="s">
        <v>71</v>
      </c>
    </row>
    <row r="55" spans="3:82" s="24" customFormat="1" ht="12.75" x14ac:dyDescent="0.2">
      <c r="C55" s="95">
        <v>42720</v>
      </c>
      <c r="D55" s="96">
        <v>27.84</v>
      </c>
      <c r="E55" s="30">
        <v>58389.041920700001</v>
      </c>
      <c r="G55" s="41">
        <f t="shared" si="0"/>
        <v>2</v>
      </c>
      <c r="H55" s="95">
        <v>41813</v>
      </c>
      <c r="I55" s="97">
        <f t="shared" si="1"/>
        <v>23.38170525</v>
      </c>
      <c r="J55" s="30">
        <f t="shared" si="2"/>
        <v>54210.05</v>
      </c>
      <c r="K55" s="97">
        <f t="shared" ref="K55:L55" si="48">AVERAGE(I49:I52,I55)</f>
        <v>23.597385549999998</v>
      </c>
      <c r="L55" s="30">
        <f t="shared" si="48"/>
        <v>54587.682499999995</v>
      </c>
      <c r="M55" s="30"/>
      <c r="N55" s="30"/>
      <c r="P55" s="98">
        <v>42107</v>
      </c>
      <c r="Q55" s="97">
        <f t="shared" si="3"/>
        <v>17.45571112</v>
      </c>
      <c r="R55" s="30">
        <f t="shared" si="4"/>
        <v>54239.77</v>
      </c>
      <c r="T55" s="95">
        <v>42107</v>
      </c>
      <c r="U55" s="97">
        <f t="shared" si="5"/>
        <v>17.741468664000003</v>
      </c>
      <c r="V55" s="30">
        <f t="shared" si="6"/>
        <v>53929.362000000001</v>
      </c>
      <c r="X55" s="95">
        <v>42111</v>
      </c>
      <c r="Y55" s="97">
        <f t="shared" si="7"/>
        <v>17.606293872000002</v>
      </c>
      <c r="Z55" s="30">
        <f t="shared" si="8"/>
        <v>54353.885999999999</v>
      </c>
      <c r="AC55" s="98">
        <v>42107</v>
      </c>
      <c r="AD55" s="34">
        <f t="shared" si="15"/>
        <v>-5.2908587780647554E-2</v>
      </c>
      <c r="AE55" s="34">
        <f t="shared" si="26"/>
        <v>-5.4359662239873832E-2</v>
      </c>
      <c r="AF55" s="34">
        <f t="shared" si="16"/>
        <v>9.3512397170973927E-3</v>
      </c>
      <c r="AG55" s="34">
        <f t="shared" si="17"/>
        <v>9.3077875526631198E-3</v>
      </c>
      <c r="AK55" s="95">
        <v>42107</v>
      </c>
      <c r="AL55" s="34">
        <f t="shared" si="36"/>
        <v>-7.1705215404674894E-3</v>
      </c>
      <c r="AM55" s="34">
        <f t="shared" si="24"/>
        <v>-7.1963532888584831E-3</v>
      </c>
      <c r="AN55" s="34">
        <f t="shared" si="37"/>
        <v>2.5603535740129191E-2</v>
      </c>
      <c r="AO55" s="34">
        <f t="shared" si="25"/>
        <v>2.5281254662851322E-2</v>
      </c>
      <c r="AS55" s="95">
        <v>42111</v>
      </c>
      <c r="AT55" s="34">
        <f t="shared" si="20"/>
        <v>-1.8409666844435124E-2</v>
      </c>
      <c r="AU55" s="34">
        <f t="shared" si="21"/>
        <v>-1.8581233682455758E-2</v>
      </c>
      <c r="AV55" s="34">
        <f t="shared" si="22"/>
        <v>9.7536154397472874E-3</v>
      </c>
      <c r="AW55" s="34">
        <f t="shared" si="23"/>
        <v>9.7063559845589602E-3</v>
      </c>
      <c r="BA55" s="50"/>
      <c r="BB55" s="50" t="s">
        <v>76</v>
      </c>
      <c r="BC55" s="50" t="s">
        <v>77</v>
      </c>
      <c r="BD55" s="50" t="s">
        <v>78</v>
      </c>
      <c r="BE55" s="50" t="s">
        <v>79</v>
      </c>
      <c r="BF55" s="50" t="s">
        <v>80</v>
      </c>
      <c r="BI55" s="98">
        <v>42128</v>
      </c>
      <c r="BJ55" s="34">
        <f t="shared" si="45"/>
        <v>3.9069618254605039E-2</v>
      </c>
      <c r="BK55" s="34">
        <f t="shared" si="46"/>
        <v>3.2237790350788248E-2</v>
      </c>
      <c r="BL55" s="34"/>
      <c r="BN55" s="95">
        <v>42128</v>
      </c>
      <c r="BO55" s="34">
        <f t="shared" si="29"/>
        <v>2.2253138529478599E-3</v>
      </c>
      <c r="BP55" s="34">
        <f t="shared" si="30"/>
        <v>1.0241582331727856E-2</v>
      </c>
      <c r="BQ55" s="34"/>
      <c r="BS55" s="95">
        <v>42132</v>
      </c>
      <c r="BT55" s="34">
        <f t="shared" si="39"/>
        <v>6.4994429542950122E-2</v>
      </c>
      <c r="BU55" s="34">
        <f t="shared" si="40"/>
        <v>2.8143634830122874E-2</v>
      </c>
      <c r="BX55" s="50"/>
      <c r="BY55" s="50" t="s">
        <v>76</v>
      </c>
      <c r="BZ55" s="50" t="s">
        <v>77</v>
      </c>
      <c r="CA55" s="50" t="s">
        <v>78</v>
      </c>
      <c r="CB55" s="50" t="s">
        <v>79</v>
      </c>
      <c r="CC55" s="50" t="s">
        <v>80</v>
      </c>
    </row>
    <row r="56" spans="3:82" s="24" customFormat="1" ht="12.75" x14ac:dyDescent="0.2">
      <c r="C56" s="95">
        <v>42719</v>
      </c>
      <c r="D56" s="96">
        <v>27.66</v>
      </c>
      <c r="E56" s="30">
        <v>58396.163288099997</v>
      </c>
      <c r="G56" s="41">
        <f t="shared" si="0"/>
        <v>3</v>
      </c>
      <c r="H56" s="95">
        <v>41814</v>
      </c>
      <c r="I56" s="97">
        <f t="shared" si="1"/>
        <v>23.597385549999998</v>
      </c>
      <c r="J56" s="30">
        <f t="shared" si="2"/>
        <v>54280.78</v>
      </c>
      <c r="K56" s="30"/>
      <c r="L56" s="30"/>
      <c r="M56" s="30"/>
      <c r="N56" s="30"/>
      <c r="P56" s="98">
        <v>42114</v>
      </c>
      <c r="Q56" s="97">
        <f t="shared" si="3"/>
        <v>17.703380119999998</v>
      </c>
      <c r="R56" s="30">
        <f t="shared" si="4"/>
        <v>53761.27</v>
      </c>
      <c r="T56" s="95">
        <v>42114</v>
      </c>
      <c r="U56" s="97">
        <f t="shared" si="5"/>
        <v>17.655827671999997</v>
      </c>
      <c r="V56" s="30">
        <f t="shared" si="6"/>
        <v>54258.186000000002</v>
      </c>
      <c r="X56" s="95">
        <v>42118</v>
      </c>
      <c r="Y56" s="97">
        <f t="shared" si="7"/>
        <v>17.799971030000002</v>
      </c>
      <c r="Z56" s="30">
        <f t="shared" si="8"/>
        <v>55164.425000000003</v>
      </c>
      <c r="AC56" s="98">
        <v>42114</v>
      </c>
      <c r="AD56" s="34">
        <f t="shared" si="15"/>
        <v>1.4188422247445986E-2</v>
      </c>
      <c r="AE56" s="34">
        <f t="shared" si="26"/>
        <v>1.4088708663303126E-2</v>
      </c>
      <c r="AF56" s="34">
        <f t="shared" si="16"/>
        <v>-8.8219400635364265E-3</v>
      </c>
      <c r="AG56" s="34">
        <f t="shared" si="17"/>
        <v>-8.8610837624021211E-3</v>
      </c>
      <c r="AK56" s="95">
        <v>42114</v>
      </c>
      <c r="AL56" s="34">
        <f t="shared" si="36"/>
        <v>-4.8271647416531227E-3</v>
      </c>
      <c r="AM56" s="34">
        <f t="shared" si="24"/>
        <v>-4.8388531310655245E-3</v>
      </c>
      <c r="AN56" s="34">
        <f t="shared" si="37"/>
        <v>6.0973092913652049E-3</v>
      </c>
      <c r="AO56" s="34">
        <f t="shared" si="25"/>
        <v>6.0787959174654045E-3</v>
      </c>
      <c r="AS56" s="95">
        <v>42118</v>
      </c>
      <c r="AT56" s="34">
        <f t="shared" si="20"/>
        <v>1.1000450146297469E-2</v>
      </c>
      <c r="AU56" s="34">
        <f t="shared" si="21"/>
        <v>1.0940385286798514E-2</v>
      </c>
      <c r="AV56" s="34">
        <f t="shared" si="22"/>
        <v>1.4912254847795126E-2</v>
      </c>
      <c r="AW56" s="34">
        <f t="shared" si="23"/>
        <v>1.4802160331052515E-2</v>
      </c>
      <c r="BA56" s="48" t="s">
        <v>72</v>
      </c>
      <c r="BB56" s="48">
        <v>1</v>
      </c>
      <c r="BC56" s="48">
        <v>0.1185248400385483</v>
      </c>
      <c r="BD56" s="48">
        <v>0.1185248400385483</v>
      </c>
      <c r="BE56" s="48">
        <v>41.10895967441143</v>
      </c>
      <c r="BF56" s="48">
        <v>1.9037425870611539E-9</v>
      </c>
      <c r="BI56" s="98">
        <v>42135</v>
      </c>
      <c r="BJ56" s="34">
        <f t="shared" si="45"/>
        <v>4.7427223092080487E-2</v>
      </c>
      <c r="BK56" s="34">
        <f t="shared" si="46"/>
        <v>-2.7390417983089478E-3</v>
      </c>
      <c r="BL56" s="34"/>
      <c r="BN56" s="95">
        <v>42135</v>
      </c>
      <c r="BO56" s="34">
        <f t="shared" si="29"/>
        <v>6.4503788664441994E-2</v>
      </c>
      <c r="BP56" s="34">
        <f t="shared" si="30"/>
        <v>1.9466477753877484E-2</v>
      </c>
      <c r="BQ56" s="34"/>
      <c r="BS56" s="95">
        <v>42139</v>
      </c>
      <c r="BT56" s="34">
        <f t="shared" si="39"/>
        <v>2.2157249095454544E-2</v>
      </c>
      <c r="BU56" s="34">
        <f t="shared" si="40"/>
        <v>-8.1040186232887116E-3</v>
      </c>
      <c r="BX56" s="48" t="s">
        <v>72</v>
      </c>
      <c r="BY56" s="48">
        <v>1</v>
      </c>
      <c r="BZ56" s="48">
        <v>6.2338362667436809E-2</v>
      </c>
      <c r="CA56" s="48">
        <v>6.2338362667436809E-2</v>
      </c>
      <c r="CB56" s="48">
        <v>67.452847269875875</v>
      </c>
      <c r="CC56" s="48">
        <v>1.2898236623835808E-13</v>
      </c>
    </row>
    <row r="57" spans="3:82" s="24" customFormat="1" ht="12.75" x14ac:dyDescent="0.2">
      <c r="C57" s="95">
        <v>42718</v>
      </c>
      <c r="D57" s="96">
        <v>27.7</v>
      </c>
      <c r="E57" s="30">
        <v>58212.1170795</v>
      </c>
      <c r="G57" s="41">
        <f t="shared" si="0"/>
        <v>4</v>
      </c>
      <c r="H57" s="95">
        <v>41815</v>
      </c>
      <c r="I57" s="97">
        <f t="shared" si="1"/>
        <v>23.430723499999999</v>
      </c>
      <c r="J57" s="30">
        <f t="shared" si="2"/>
        <v>53425.74</v>
      </c>
      <c r="K57" s="30"/>
      <c r="L57" s="30"/>
      <c r="M57" s="30"/>
      <c r="N57" s="30"/>
      <c r="P57" s="98">
        <v>42121</v>
      </c>
      <c r="Q57" s="97">
        <f t="shared" si="3"/>
        <v>17.65384632</v>
      </c>
      <c r="R57" s="30">
        <f t="shared" si="4"/>
        <v>55534.5</v>
      </c>
      <c r="T57" s="95">
        <v>42121</v>
      </c>
      <c r="U57" s="97">
        <f t="shared" si="5"/>
        <v>17.78758758</v>
      </c>
      <c r="V57" s="30">
        <f t="shared" si="6"/>
        <v>55607.732499999998</v>
      </c>
      <c r="X57" s="95">
        <v>42125</v>
      </c>
      <c r="Y57" s="97">
        <f t="shared" si="7"/>
        <v>17.651369629999998</v>
      </c>
      <c r="Z57" s="30">
        <f t="shared" si="8"/>
        <v>55725.3</v>
      </c>
      <c r="AC57" s="98">
        <v>42121</v>
      </c>
      <c r="AD57" s="34">
        <f t="shared" si="15"/>
        <v>-2.7979854504756041E-3</v>
      </c>
      <c r="AE57" s="34">
        <f t="shared" si="26"/>
        <v>-2.8019071286733681E-3</v>
      </c>
      <c r="AF57" s="34">
        <f t="shared" si="16"/>
        <v>3.2983409804121067E-2</v>
      </c>
      <c r="AG57" s="34">
        <f t="shared" si="17"/>
        <v>3.2451129799552447E-2</v>
      </c>
      <c r="AK57" s="95">
        <v>42121</v>
      </c>
      <c r="AL57" s="34">
        <f t="shared" si="36"/>
        <v>7.4626865671643117E-3</v>
      </c>
      <c r="AM57" s="34">
        <f t="shared" si="24"/>
        <v>7.4349784875182116E-3</v>
      </c>
      <c r="AN57" s="34">
        <f t="shared" si="37"/>
        <v>2.4872680041312156E-2</v>
      </c>
      <c r="AO57" s="34">
        <f t="shared" si="25"/>
        <v>2.4568390281258134E-2</v>
      </c>
      <c r="AS57" s="95">
        <v>42125</v>
      </c>
      <c r="AT57" s="34">
        <f t="shared" si="20"/>
        <v>-8.3484068456938232E-3</v>
      </c>
      <c r="AU57" s="34">
        <f t="shared" si="21"/>
        <v>-8.38344996657211E-3</v>
      </c>
      <c r="AV57" s="34">
        <f t="shared" si="22"/>
        <v>1.0167331572838778E-2</v>
      </c>
      <c r="AW57" s="34">
        <f t="shared" si="23"/>
        <v>1.0115991955202814E-2</v>
      </c>
      <c r="BA57" s="48" t="s">
        <v>73</v>
      </c>
      <c r="BB57" s="48">
        <v>145</v>
      </c>
      <c r="BC57" s="48">
        <v>0.4180621923226901</v>
      </c>
      <c r="BD57" s="48">
        <v>2.8831875332599316E-3</v>
      </c>
      <c r="BE57" s="48"/>
      <c r="BF57" s="48"/>
      <c r="BI57" s="98">
        <v>42142</v>
      </c>
      <c r="BJ57" s="34">
        <f t="shared" si="45"/>
        <v>7.6903737130154292E-3</v>
      </c>
      <c r="BK57" s="34">
        <f t="shared" si="46"/>
        <v>-1.7511176828651179E-2</v>
      </c>
      <c r="BL57" s="34"/>
      <c r="BN57" s="95">
        <v>42142</v>
      </c>
      <c r="BO57" s="34">
        <f t="shared" si="29"/>
        <v>1.4277089188672119E-2</v>
      </c>
      <c r="BP57" s="34">
        <f t="shared" si="30"/>
        <v>-1.1055305199476921E-2</v>
      </c>
      <c r="BQ57" s="34"/>
      <c r="BS57" s="95">
        <v>42146</v>
      </c>
      <c r="BT57" s="34">
        <f t="shared" si="39"/>
        <v>-2.4263178061607986E-2</v>
      </c>
      <c r="BU57" s="34">
        <f t="shared" si="40"/>
        <v>-2.9172540990905861E-2</v>
      </c>
      <c r="BX57" s="48" t="s">
        <v>73</v>
      </c>
      <c r="BY57" s="48">
        <v>140</v>
      </c>
      <c r="BZ57" s="48">
        <v>0.129384764716059</v>
      </c>
      <c r="CA57" s="48">
        <v>9.241768908289929E-4</v>
      </c>
      <c r="CB57" s="48"/>
      <c r="CC57" s="48"/>
    </row>
    <row r="58" spans="3:82" s="24" customFormat="1" ht="13.5" thickBot="1" x14ac:dyDescent="0.25">
      <c r="C58" s="95">
        <v>42717</v>
      </c>
      <c r="D58" s="96">
        <v>28.31</v>
      </c>
      <c r="E58" s="30">
        <v>59280.5696532</v>
      </c>
      <c r="G58" s="41">
        <f t="shared" si="0"/>
        <v>5</v>
      </c>
      <c r="H58" s="95">
        <v>41816</v>
      </c>
      <c r="I58" s="97">
        <f t="shared" si="1"/>
        <v>23.332687</v>
      </c>
      <c r="J58" s="30">
        <f t="shared" si="2"/>
        <v>53506.75</v>
      </c>
      <c r="K58" s="30"/>
      <c r="L58" s="30"/>
      <c r="M58" s="30"/>
      <c r="N58" s="30"/>
      <c r="P58" s="98">
        <v>42128</v>
      </c>
      <c r="Q58" s="97">
        <f t="shared" si="3"/>
        <v>18.357226279999999</v>
      </c>
      <c r="R58" s="30">
        <f t="shared" si="4"/>
        <v>57353.98</v>
      </c>
      <c r="T58" s="95">
        <v>42128</v>
      </c>
      <c r="U58" s="97">
        <f t="shared" si="5"/>
        <v>17.827214619999999</v>
      </c>
      <c r="V58" s="30">
        <f t="shared" si="6"/>
        <v>56180.170000000006</v>
      </c>
      <c r="X58" s="95">
        <v>42132</v>
      </c>
      <c r="Y58" s="97">
        <f t="shared" si="7"/>
        <v>18.836713463999999</v>
      </c>
      <c r="Z58" s="30">
        <f t="shared" si="8"/>
        <v>57315.89</v>
      </c>
      <c r="AC58" s="98">
        <v>42128</v>
      </c>
      <c r="AD58" s="34">
        <f t="shared" si="15"/>
        <v>3.9842873176206384E-2</v>
      </c>
      <c r="AE58" s="34">
        <f t="shared" si="26"/>
        <v>3.9069618254605039E-2</v>
      </c>
      <c r="AF58" s="34">
        <f t="shared" si="16"/>
        <v>3.2763057198678336E-2</v>
      </c>
      <c r="AG58" s="34">
        <f t="shared" si="17"/>
        <v>3.2237790350788248E-2</v>
      </c>
      <c r="AK58" s="95">
        <v>42128</v>
      </c>
      <c r="AL58" s="34">
        <f t="shared" si="36"/>
        <v>2.2277917014759119E-3</v>
      </c>
      <c r="AM58" s="34">
        <f t="shared" si="24"/>
        <v>2.2253138529478599E-3</v>
      </c>
      <c r="AN58" s="34">
        <f t="shared" si="37"/>
        <v>1.0294206835353537E-2</v>
      </c>
      <c r="AO58" s="34">
        <f t="shared" si="25"/>
        <v>1.0241582331727856E-2</v>
      </c>
      <c r="AS58" s="95">
        <v>42132</v>
      </c>
      <c r="AT58" s="34">
        <f t="shared" si="20"/>
        <v>6.7153079837238838E-2</v>
      </c>
      <c r="AU58" s="34">
        <f t="shared" si="21"/>
        <v>6.4994429542950122E-2</v>
      </c>
      <c r="AV58" s="34">
        <f t="shared" si="22"/>
        <v>2.8543408469761333E-2</v>
      </c>
      <c r="AW58" s="34">
        <f t="shared" si="23"/>
        <v>2.8143634830122874E-2</v>
      </c>
      <c r="BA58" s="49" t="s">
        <v>74</v>
      </c>
      <c r="BB58" s="49">
        <v>146</v>
      </c>
      <c r="BC58" s="49">
        <v>0.53658703236123839</v>
      </c>
      <c r="BD58" s="49"/>
      <c r="BE58" s="49"/>
      <c r="BF58" s="49"/>
      <c r="BI58" s="98">
        <v>42149</v>
      </c>
      <c r="BJ58" s="34">
        <f t="shared" si="45"/>
        <v>-4.8662491012539687E-2</v>
      </c>
      <c r="BK58" s="34">
        <f t="shared" si="46"/>
        <v>-2.8788738649792915E-2</v>
      </c>
      <c r="BL58" s="34"/>
      <c r="BN58" s="95">
        <v>42149</v>
      </c>
      <c r="BO58" s="34">
        <f t="shared" si="29"/>
        <v>-3.5656451219359502E-2</v>
      </c>
      <c r="BP58" s="34">
        <f t="shared" si="30"/>
        <v>-3.1467391204668994E-2</v>
      </c>
      <c r="BQ58" s="34"/>
      <c r="BS58" s="95">
        <v>42153</v>
      </c>
      <c r="BT58" s="34">
        <f t="shared" si="39"/>
        <v>-1.9693009608834706E-2</v>
      </c>
      <c r="BU58" s="34">
        <f t="shared" si="40"/>
        <v>-2.5240002896559754E-2</v>
      </c>
      <c r="BX58" s="49" t="s">
        <v>74</v>
      </c>
      <c r="BY58" s="49">
        <v>141</v>
      </c>
      <c r="BZ58" s="49">
        <v>0.19172312738349581</v>
      </c>
      <c r="CA58" s="49"/>
      <c r="CB58" s="49"/>
      <c r="CC58" s="49"/>
    </row>
    <row r="59" spans="3:82" s="24" customFormat="1" ht="13.5" thickBot="1" x14ac:dyDescent="0.25">
      <c r="C59" s="95">
        <v>42716</v>
      </c>
      <c r="D59" s="96">
        <v>27.69</v>
      </c>
      <c r="E59" s="30">
        <v>59178.61</v>
      </c>
      <c r="G59" s="41">
        <f t="shared" si="0"/>
        <v>6</v>
      </c>
      <c r="H59" s="95">
        <v>41817</v>
      </c>
      <c r="I59" s="97">
        <f t="shared" si="1"/>
        <v>23.362097949999999</v>
      </c>
      <c r="J59" s="30">
        <f t="shared" si="2"/>
        <v>53157.3</v>
      </c>
      <c r="K59" s="30"/>
      <c r="L59" s="30"/>
      <c r="M59" s="97">
        <f t="shared" ref="M59:N59" si="49">AVERAGE(I55:I59)</f>
        <v>23.420919849999997</v>
      </c>
      <c r="N59" s="30">
        <f t="shared" si="49"/>
        <v>53716.123999999996</v>
      </c>
      <c r="P59" s="98">
        <v>42135</v>
      </c>
      <c r="Q59" s="97">
        <f t="shared" si="3"/>
        <v>19.248834680000002</v>
      </c>
      <c r="R59" s="30">
        <f t="shared" si="4"/>
        <v>57197.1</v>
      </c>
      <c r="T59" s="95">
        <v>42135</v>
      </c>
      <c r="U59" s="97">
        <f t="shared" si="5"/>
        <v>19.015035144000002</v>
      </c>
      <c r="V59" s="30">
        <f t="shared" si="6"/>
        <v>57284.514000000003</v>
      </c>
      <c r="X59" s="95">
        <v>42139</v>
      </c>
      <c r="Y59" s="97">
        <f t="shared" si="7"/>
        <v>19.258741440000001</v>
      </c>
      <c r="Z59" s="30">
        <f t="shared" si="8"/>
        <v>56853.278000000006</v>
      </c>
      <c r="AC59" s="98">
        <v>42135</v>
      </c>
      <c r="AD59" s="34">
        <f t="shared" si="15"/>
        <v>4.8569886670264628E-2</v>
      </c>
      <c r="AE59" s="34">
        <f t="shared" si="26"/>
        <v>4.7427223092080487E-2</v>
      </c>
      <c r="AF59" s="34">
        <f t="shared" si="16"/>
        <v>-2.7352940458535979E-3</v>
      </c>
      <c r="AG59" s="34">
        <f t="shared" si="17"/>
        <v>-2.7390417983089478E-3</v>
      </c>
      <c r="AK59" s="95">
        <v>42135</v>
      </c>
      <c r="AL59" s="34">
        <f t="shared" si="36"/>
        <v>6.6629619338705259E-2</v>
      </c>
      <c r="AM59" s="34">
        <f t="shared" si="24"/>
        <v>6.4503788664441994E-2</v>
      </c>
      <c r="AN59" s="34">
        <f t="shared" si="37"/>
        <v>1.9657185088617579E-2</v>
      </c>
      <c r="AO59" s="34">
        <f t="shared" si="25"/>
        <v>1.9466477753877484E-2</v>
      </c>
      <c r="AS59" s="95">
        <v>42139</v>
      </c>
      <c r="AT59" s="34">
        <f t="shared" si="20"/>
        <v>2.2404544020195871E-2</v>
      </c>
      <c r="AU59" s="34">
        <f t="shared" si="21"/>
        <v>2.2157249095454544E-2</v>
      </c>
      <c r="AV59" s="34">
        <f t="shared" si="22"/>
        <v>-8.0712695903351062E-3</v>
      </c>
      <c r="AW59" s="34">
        <f t="shared" si="23"/>
        <v>-8.1040186232887116E-3</v>
      </c>
      <c r="BI59" s="98">
        <v>42156</v>
      </c>
      <c r="BJ59" s="34">
        <f t="shared" si="45"/>
        <v>-1.0729614763274158E-3</v>
      </c>
      <c r="BK59" s="34">
        <f t="shared" si="46"/>
        <v>-2.9320788479128439E-2</v>
      </c>
      <c r="BL59" s="34"/>
      <c r="BN59" s="95">
        <v>42156</v>
      </c>
      <c r="BO59" s="34">
        <f t="shared" si="29"/>
        <v>-1.0056787445593051E-2</v>
      </c>
      <c r="BP59" s="34">
        <f t="shared" si="30"/>
        <v>-2.5324867037949745E-2</v>
      </c>
      <c r="BQ59" s="34"/>
      <c r="BS59" s="95">
        <v>42160</v>
      </c>
      <c r="BT59" s="34">
        <f t="shared" si="39"/>
        <v>-1.4155839755838038E-2</v>
      </c>
      <c r="BU59" s="34">
        <f t="shared" si="40"/>
        <v>-7.4830467481675151E-3</v>
      </c>
    </row>
    <row r="60" spans="3:82" s="24" customFormat="1" ht="12.75" x14ac:dyDescent="0.2">
      <c r="C60" s="95">
        <v>42713</v>
      </c>
      <c r="D60" s="96">
        <v>27.7</v>
      </c>
      <c r="E60" s="30">
        <v>60500.617874299998</v>
      </c>
      <c r="G60" s="41">
        <f t="shared" si="0"/>
        <v>7</v>
      </c>
      <c r="H60" s="95">
        <v>41818</v>
      </c>
      <c r="I60" s="97" t="str">
        <f t="shared" si="1"/>
        <v/>
      </c>
      <c r="J60" s="30" t="str">
        <f t="shared" si="2"/>
        <v/>
      </c>
      <c r="K60" s="30"/>
      <c r="L60" s="30"/>
      <c r="M60" s="30"/>
      <c r="N60" s="30"/>
      <c r="P60" s="98">
        <v>42142</v>
      </c>
      <c r="Q60" s="97">
        <f t="shared" si="3"/>
        <v>19.397436079999999</v>
      </c>
      <c r="R60" s="30">
        <f t="shared" si="4"/>
        <v>56204.23</v>
      </c>
      <c r="T60" s="95">
        <v>42142</v>
      </c>
      <c r="U60" s="97">
        <f t="shared" si="5"/>
        <v>19.288461719999997</v>
      </c>
      <c r="V60" s="30">
        <f t="shared" si="6"/>
        <v>56654.704000000005</v>
      </c>
      <c r="X60" s="95">
        <v>42146</v>
      </c>
      <c r="Y60" s="97">
        <f t="shared" si="7"/>
        <v>18.797086424</v>
      </c>
      <c r="Z60" s="30">
        <f t="shared" si="8"/>
        <v>55218.681999999993</v>
      </c>
      <c r="AC60" s="98">
        <v>42142</v>
      </c>
      <c r="AD60" s="34">
        <f t="shared" si="15"/>
        <v>7.7200205867213878E-3</v>
      </c>
      <c r="AE60" s="34">
        <f t="shared" si="26"/>
        <v>7.6903737130154292E-3</v>
      </c>
      <c r="AF60" s="34">
        <f t="shared" si="16"/>
        <v>-1.73587472092116E-2</v>
      </c>
      <c r="AG60" s="34">
        <f t="shared" si="17"/>
        <v>-1.7511176828651179E-2</v>
      </c>
      <c r="AK60" s="95">
        <v>42142</v>
      </c>
      <c r="AL60" s="34">
        <f t="shared" si="36"/>
        <v>1.4379493591747172E-2</v>
      </c>
      <c r="AM60" s="34">
        <f t="shared" si="24"/>
        <v>1.4277089188672119E-2</v>
      </c>
      <c r="AN60" s="34">
        <f t="shared" si="37"/>
        <v>-1.0994419888069484E-2</v>
      </c>
      <c r="AO60" s="34">
        <f t="shared" si="25"/>
        <v>-1.1055305199476921E-2</v>
      </c>
      <c r="AS60" s="95">
        <v>42146</v>
      </c>
      <c r="AT60" s="34">
        <f t="shared" si="20"/>
        <v>-2.3971193415637915E-2</v>
      </c>
      <c r="AU60" s="34">
        <f t="shared" si="21"/>
        <v>-2.4263178061607986E-2</v>
      </c>
      <c r="AV60" s="34">
        <f t="shared" si="22"/>
        <v>-2.8751130233862887E-2</v>
      </c>
      <c r="AW60" s="34">
        <f t="shared" si="23"/>
        <v>-2.9172540990905861E-2</v>
      </c>
      <c r="BA60" s="50"/>
      <c r="BB60" s="50" t="s">
        <v>81</v>
      </c>
      <c r="BC60" s="50" t="s">
        <v>69</v>
      </c>
      <c r="BD60" s="50" t="s">
        <v>82</v>
      </c>
      <c r="BE60" s="50" t="s">
        <v>83</v>
      </c>
      <c r="BF60" s="50" t="s">
        <v>84</v>
      </c>
      <c r="BG60" s="50" t="s">
        <v>85</v>
      </c>
      <c r="BI60" s="98">
        <v>42163</v>
      </c>
      <c r="BJ60" s="34">
        <f t="shared" si="45"/>
        <v>-4.3330057461633847E-2</v>
      </c>
      <c r="BK60" s="34">
        <f t="shared" si="46"/>
        <v>-4.1889333967460749E-3</v>
      </c>
      <c r="BL60" s="34"/>
      <c r="BN60" s="95">
        <v>42163</v>
      </c>
      <c r="BO60" s="34">
        <f t="shared" si="29"/>
        <v>-2.4766540054121978E-2</v>
      </c>
      <c r="BP60" s="34">
        <f t="shared" si="30"/>
        <v>-2.6420430957857367E-3</v>
      </c>
      <c r="BQ60" s="34"/>
      <c r="BS60" s="95">
        <v>42167</v>
      </c>
      <c r="BT60" s="34">
        <f t="shared" si="39"/>
        <v>-2.8338339730963287E-2</v>
      </c>
      <c r="BU60" s="34">
        <f t="shared" si="40"/>
        <v>-2.4990031026330801E-3</v>
      </c>
      <c r="BX60" s="50"/>
      <c r="BY60" s="50" t="s">
        <v>81</v>
      </c>
      <c r="BZ60" s="50" t="s">
        <v>69</v>
      </c>
      <c r="CA60" s="50" t="s">
        <v>82</v>
      </c>
      <c r="CB60" s="50" t="s">
        <v>83</v>
      </c>
      <c r="CC60" s="50" t="s">
        <v>84</v>
      </c>
      <c r="CD60" s="50" t="s">
        <v>85</v>
      </c>
    </row>
    <row r="61" spans="3:82" s="24" customFormat="1" ht="12.75" x14ac:dyDescent="0.2">
      <c r="C61" s="95">
        <v>42712</v>
      </c>
      <c r="D61" s="96">
        <v>27.68</v>
      </c>
      <c r="E61" s="30">
        <v>60676.567337100001</v>
      </c>
      <c r="G61" s="41">
        <f t="shared" si="0"/>
        <v>1</v>
      </c>
      <c r="H61" s="95">
        <v>41819</v>
      </c>
      <c r="I61" s="97" t="str">
        <f t="shared" si="1"/>
        <v/>
      </c>
      <c r="J61" s="30" t="str">
        <f t="shared" si="2"/>
        <v/>
      </c>
      <c r="K61" s="30"/>
      <c r="L61" s="30"/>
      <c r="M61" s="30"/>
      <c r="N61" s="30"/>
      <c r="P61" s="98">
        <v>42149</v>
      </c>
      <c r="Q61" s="97">
        <f t="shared" si="3"/>
        <v>18.4761074</v>
      </c>
      <c r="R61" s="30">
        <f t="shared" si="4"/>
        <v>54609.25</v>
      </c>
      <c r="T61" s="95">
        <v>42149</v>
      </c>
      <c r="U61" s="97">
        <f t="shared" si="5"/>
        <v>18.612820687999999</v>
      </c>
      <c r="V61" s="30">
        <f t="shared" si="6"/>
        <v>54899.686000000009</v>
      </c>
      <c r="X61" s="95">
        <v>42153</v>
      </c>
      <c r="Y61" s="97">
        <f t="shared" si="7"/>
        <v>18.430536303999997</v>
      </c>
      <c r="Z61" s="30">
        <f t="shared" si="8"/>
        <v>53842.404000000002</v>
      </c>
      <c r="AC61" s="98">
        <v>42149</v>
      </c>
      <c r="AD61" s="34">
        <f t="shared" si="15"/>
        <v>-4.7497446373850782E-2</v>
      </c>
      <c r="AE61" s="34">
        <f t="shared" si="26"/>
        <v>-4.8662491012539687E-2</v>
      </c>
      <c r="AF61" s="34">
        <f t="shared" si="16"/>
        <v>-2.8378291100153885E-2</v>
      </c>
      <c r="AG61" s="34">
        <f t="shared" si="17"/>
        <v>-2.8788738649792915E-2</v>
      </c>
      <c r="AK61" s="95">
        <v>42149</v>
      </c>
      <c r="AL61" s="34">
        <f t="shared" si="36"/>
        <v>-3.5028248587570476E-2</v>
      </c>
      <c r="AM61" s="34">
        <f t="shared" si="24"/>
        <v>-3.5656451219359502E-2</v>
      </c>
      <c r="AN61" s="34">
        <f t="shared" si="37"/>
        <v>-3.0977445403297832E-2</v>
      </c>
      <c r="AO61" s="34">
        <f t="shared" si="25"/>
        <v>-3.1467391204668994E-2</v>
      </c>
      <c r="AS61" s="95">
        <v>42153</v>
      </c>
      <c r="AT61" s="34">
        <f t="shared" si="20"/>
        <v>-1.9500368925898792E-2</v>
      </c>
      <c r="AU61" s="34">
        <f t="shared" si="21"/>
        <v>-1.9693009608834706E-2</v>
      </c>
      <c r="AV61" s="34">
        <f t="shared" si="22"/>
        <v>-2.4924137088241149E-2</v>
      </c>
      <c r="AW61" s="34">
        <f t="shared" si="23"/>
        <v>-2.5240002896559754E-2</v>
      </c>
      <c r="BA61" s="48" t="s">
        <v>75</v>
      </c>
      <c r="BB61" s="48">
        <v>1.4799275572155222E-3</v>
      </c>
      <c r="BC61" s="48">
        <v>4.4351504855650991E-3</v>
      </c>
      <c r="BD61" s="48">
        <v>0.33368147530330283</v>
      </c>
      <c r="BE61" s="48">
        <v>0.73910199151015432</v>
      </c>
      <c r="BF61" s="48">
        <v>-7.2859680316956343E-3</v>
      </c>
      <c r="BG61" s="48">
        <v>1.024582314612668E-2</v>
      </c>
      <c r="BI61" s="98">
        <v>42170</v>
      </c>
      <c r="BJ61" s="34">
        <f t="shared" si="45"/>
        <v>-7.3245977444714325E-2</v>
      </c>
      <c r="BK61" s="34">
        <f t="shared" si="46"/>
        <v>6.1898978123093732E-3</v>
      </c>
      <c r="BL61" s="34"/>
      <c r="BN61" s="95">
        <v>42170</v>
      </c>
      <c r="BO61" s="34">
        <f t="shared" ref="BO61:BO92" si="50">IF(OR(AM64&gt;($AQ$14+$AQ$15*$AQ$13),AM64&lt;($AQ$14-$AQ$15*$AQ$13)),"",AM64)</f>
        <v>-3.1746920522580151E-2</v>
      </c>
      <c r="BP61" s="34">
        <f t="shared" ref="BP61:BP92" si="51">IF(OR(AO64&gt;($AR$14+$AQ$15*$AR$13),AO64&lt;($AR$14-$AQ$15*$AR$13)),"",AO64)</f>
        <v>-2.3197154867386465E-4</v>
      </c>
      <c r="BQ61" s="34"/>
      <c r="BS61" s="95">
        <v>42174</v>
      </c>
      <c r="BT61" s="34">
        <f t="shared" si="39"/>
        <v>-8.6654534531786551E-2</v>
      </c>
      <c r="BU61" s="34">
        <f t="shared" si="40"/>
        <v>5.7541453208782064E-3</v>
      </c>
      <c r="BX61" s="48" t="s">
        <v>75</v>
      </c>
      <c r="BY61" s="48">
        <v>3.7644212876012219E-3</v>
      </c>
      <c r="BZ61" s="48">
        <v>2.5547351759591399E-3</v>
      </c>
      <c r="CA61" s="48">
        <v>1.4735074394503227</v>
      </c>
      <c r="CB61" s="48">
        <v>0.14285914354287482</v>
      </c>
      <c r="CC61" s="48">
        <v>-1.286427394767641E-3</v>
      </c>
      <c r="CD61" s="48">
        <v>8.815269969970084E-3</v>
      </c>
    </row>
    <row r="62" spans="3:82" s="24" customFormat="1" ht="13.5" thickBot="1" x14ac:dyDescent="0.25">
      <c r="C62" s="95">
        <v>42711</v>
      </c>
      <c r="D62" s="96">
        <v>27.87</v>
      </c>
      <c r="E62" s="30">
        <v>61414.403425099998</v>
      </c>
      <c r="G62" s="41">
        <f t="shared" si="0"/>
        <v>2</v>
      </c>
      <c r="H62" s="95">
        <v>41820</v>
      </c>
      <c r="I62" s="97">
        <f t="shared" si="1"/>
        <v>23.087595749999998</v>
      </c>
      <c r="J62" s="30">
        <f t="shared" si="2"/>
        <v>53168.22</v>
      </c>
      <c r="K62" s="97">
        <f t="shared" ref="K62:L62" si="52">AVERAGE(I56:I59,I62)</f>
        <v>23.362097949999999</v>
      </c>
      <c r="L62" s="30">
        <f t="shared" si="52"/>
        <v>53507.758000000009</v>
      </c>
      <c r="M62" s="30"/>
      <c r="N62" s="30"/>
      <c r="P62" s="98">
        <v>42156</v>
      </c>
      <c r="Q62" s="97">
        <f t="shared" si="3"/>
        <v>18.45629388</v>
      </c>
      <c r="R62" s="30">
        <f t="shared" si="4"/>
        <v>53031.31</v>
      </c>
      <c r="T62" s="95">
        <v>42156</v>
      </c>
      <c r="U62" s="97">
        <f t="shared" si="5"/>
        <v>18.426573600000001</v>
      </c>
      <c r="V62" s="30">
        <f t="shared" si="6"/>
        <v>53526.815999999992</v>
      </c>
      <c r="X62" s="95">
        <v>42160</v>
      </c>
      <c r="Y62" s="97">
        <f t="shared" si="7"/>
        <v>18.171474530000001</v>
      </c>
      <c r="Z62" s="30">
        <f t="shared" si="8"/>
        <v>53441.002499999995</v>
      </c>
      <c r="AC62" s="98">
        <v>42156</v>
      </c>
      <c r="AD62" s="34">
        <f t="shared" si="15"/>
        <v>-1.0723860589811895E-3</v>
      </c>
      <c r="AE62" s="34">
        <f t="shared" si="26"/>
        <v>-1.0729614763274158E-3</v>
      </c>
      <c r="AF62" s="34">
        <f t="shared" si="16"/>
        <v>-2.8895104767049595E-2</v>
      </c>
      <c r="AG62" s="34">
        <f t="shared" si="17"/>
        <v>-2.9320788479128439E-2</v>
      </c>
      <c r="AK62" s="95">
        <v>42156</v>
      </c>
      <c r="AL62" s="34">
        <f t="shared" si="36"/>
        <v>-1.0006387055567334E-2</v>
      </c>
      <c r="AM62" s="34">
        <f t="shared" si="24"/>
        <v>-1.0056787445593051E-2</v>
      </c>
      <c r="AN62" s="34">
        <f t="shared" si="37"/>
        <v>-2.5006882553026188E-2</v>
      </c>
      <c r="AO62" s="34">
        <f t="shared" si="25"/>
        <v>-2.5324867037949745E-2</v>
      </c>
      <c r="AS62" s="95">
        <v>42160</v>
      </c>
      <c r="AT62" s="34">
        <f t="shared" si="20"/>
        <v>-1.4056116964093479E-2</v>
      </c>
      <c r="AU62" s="34">
        <f t="shared" si="21"/>
        <v>-1.4155839755838038E-2</v>
      </c>
      <c r="AV62" s="34">
        <f t="shared" si="22"/>
        <v>-7.4551184601640008E-3</v>
      </c>
      <c r="AW62" s="34">
        <f t="shared" si="23"/>
        <v>-7.4830467481675151E-3</v>
      </c>
      <c r="BA62" s="49" t="s">
        <v>86</v>
      </c>
      <c r="BB62" s="100">
        <v>1.0061656063072351</v>
      </c>
      <c r="BC62" s="49">
        <v>0.15692828355804836</v>
      </c>
      <c r="BD62" s="49">
        <v>6.4116269132265797</v>
      </c>
      <c r="BE62" s="101">
        <v>1.9037425870611539E-9</v>
      </c>
      <c r="BF62" s="100">
        <v>0.6960031996213607</v>
      </c>
      <c r="BG62" s="100">
        <v>1.3163280129931094</v>
      </c>
      <c r="BI62" s="98">
        <v>42177</v>
      </c>
      <c r="BJ62" s="34">
        <f t="shared" si="45"/>
        <v>-1.3969252363886389E-2</v>
      </c>
      <c r="BK62" s="34">
        <f t="shared" si="46"/>
        <v>1.3572766425503681E-2</v>
      </c>
      <c r="BL62" s="34"/>
      <c r="BN62" s="95">
        <v>42177</v>
      </c>
      <c r="BO62" s="34">
        <f t="shared" si="50"/>
        <v>-7.5237643662084505E-2</v>
      </c>
      <c r="BP62" s="34">
        <f t="shared" si="51"/>
        <v>7.2297286115192297E-3</v>
      </c>
      <c r="BQ62" s="34"/>
      <c r="BS62" s="95">
        <v>42181</v>
      </c>
      <c r="BT62" s="34">
        <f t="shared" si="39"/>
        <v>-1.727371759384122E-2</v>
      </c>
      <c r="BU62" s="34">
        <f t="shared" si="40"/>
        <v>2.2172074054954177E-3</v>
      </c>
      <c r="BX62" s="49" t="s">
        <v>86</v>
      </c>
      <c r="BY62" s="100">
        <v>0.79677059074018652</v>
      </c>
      <c r="BZ62" s="49">
        <v>9.7013718755661477E-2</v>
      </c>
      <c r="CA62" s="49">
        <v>8.2129682374812472</v>
      </c>
      <c r="CB62" s="101">
        <v>1.2898236623836086E-13</v>
      </c>
      <c r="CC62" s="100">
        <v>0.60496925721653783</v>
      </c>
      <c r="CD62" s="100">
        <v>0.98857192426383522</v>
      </c>
    </row>
    <row r="63" spans="3:82" s="24" customFormat="1" ht="12.75" x14ac:dyDescent="0.2">
      <c r="C63" s="95">
        <v>42710</v>
      </c>
      <c r="D63" s="96">
        <v>28.29</v>
      </c>
      <c r="E63" s="30">
        <v>61088.245795000003</v>
      </c>
      <c r="G63" s="41">
        <f t="shared" si="0"/>
        <v>3</v>
      </c>
      <c r="H63" s="95">
        <v>41821</v>
      </c>
      <c r="I63" s="97">
        <f t="shared" si="1"/>
        <v>23.38170525</v>
      </c>
      <c r="J63" s="30">
        <f t="shared" si="2"/>
        <v>53171.49</v>
      </c>
      <c r="K63" s="30"/>
      <c r="L63" s="30"/>
      <c r="M63" s="30"/>
      <c r="N63" s="30"/>
      <c r="P63" s="98">
        <v>42163</v>
      </c>
      <c r="Q63" s="97">
        <f t="shared" si="3"/>
        <v>17.673659839999999</v>
      </c>
      <c r="R63" s="30">
        <f t="shared" si="4"/>
        <v>52809.63</v>
      </c>
      <c r="T63" s="95">
        <v>42163</v>
      </c>
      <c r="U63" s="97">
        <f t="shared" si="5"/>
        <v>17.97581602</v>
      </c>
      <c r="V63" s="30">
        <f t="shared" si="6"/>
        <v>53385.582500000004</v>
      </c>
      <c r="X63" s="95">
        <v>42167</v>
      </c>
      <c r="Y63" s="97">
        <f t="shared" si="7"/>
        <v>17.663753079999999</v>
      </c>
      <c r="Z63" s="30">
        <f t="shared" si="8"/>
        <v>53307.619999999995</v>
      </c>
      <c r="AC63" s="98">
        <v>42163</v>
      </c>
      <c r="AD63" s="34">
        <f t="shared" si="15"/>
        <v>-4.2404723564143931E-2</v>
      </c>
      <c r="AE63" s="34">
        <f t="shared" si="26"/>
        <v>-4.3330057461633847E-2</v>
      </c>
      <c r="AF63" s="34">
        <f t="shared" si="16"/>
        <v>-4.180172053075859E-3</v>
      </c>
      <c r="AG63" s="34">
        <f t="shared" si="17"/>
        <v>-4.1889333967460749E-3</v>
      </c>
      <c r="AK63" s="95">
        <v>42163</v>
      </c>
      <c r="AL63" s="34">
        <f t="shared" si="36"/>
        <v>-2.4462365591397917E-2</v>
      </c>
      <c r="AM63" s="34">
        <f t="shared" si="24"/>
        <v>-2.4766540054121978E-2</v>
      </c>
      <c r="AN63" s="34">
        <f t="shared" si="37"/>
        <v>-2.6385559716458618E-3</v>
      </c>
      <c r="AO63" s="34">
        <f t="shared" si="25"/>
        <v>-2.6420430957857367E-3</v>
      </c>
      <c r="AS63" s="95">
        <v>42167</v>
      </c>
      <c r="AT63" s="34">
        <f t="shared" si="20"/>
        <v>-2.7940575166962023E-2</v>
      </c>
      <c r="AU63" s="34">
        <f t="shared" si="21"/>
        <v>-2.8338339730963287E-2</v>
      </c>
      <c r="AV63" s="34">
        <f t="shared" si="22"/>
        <v>-2.4958831938080017E-3</v>
      </c>
      <c r="AW63" s="34">
        <f t="shared" si="23"/>
        <v>-2.4990031026330801E-3</v>
      </c>
      <c r="BI63" s="98">
        <v>42184</v>
      </c>
      <c r="BJ63" s="34">
        <f t="shared" si="45"/>
        <v>-2.2264370497399651E-2</v>
      </c>
      <c r="BK63" s="34">
        <f t="shared" si="46"/>
        <v>-1.5896233859548463E-2</v>
      </c>
      <c r="BL63" s="34"/>
      <c r="BN63" s="95">
        <v>42184</v>
      </c>
      <c r="BO63" s="34">
        <f t="shared" si="50"/>
        <v>-1.8946762053738839E-2</v>
      </c>
      <c r="BP63" s="34">
        <f t="shared" si="51"/>
        <v>-3.6545543955532069E-3</v>
      </c>
      <c r="BQ63" s="34"/>
      <c r="BS63" s="95">
        <v>42188</v>
      </c>
      <c r="BT63" s="34">
        <f t="shared" si="39"/>
        <v>1.421092806329553E-2</v>
      </c>
      <c r="BU63" s="34">
        <f t="shared" si="40"/>
        <v>-1.5729722224632106E-2</v>
      </c>
    </row>
    <row r="64" spans="3:82" s="24" customFormat="1" ht="12.75" x14ac:dyDescent="0.2">
      <c r="C64" s="95">
        <v>42709</v>
      </c>
      <c r="D64" s="96">
        <v>28.42</v>
      </c>
      <c r="E64" s="30">
        <v>59831.727816300001</v>
      </c>
      <c r="G64" s="41">
        <f t="shared" si="0"/>
        <v>4</v>
      </c>
      <c r="H64" s="95">
        <v>41822</v>
      </c>
      <c r="I64" s="97">
        <f t="shared" si="1"/>
        <v>23.136614000000002</v>
      </c>
      <c r="J64" s="30">
        <f t="shared" si="2"/>
        <v>53028.78</v>
      </c>
      <c r="K64" s="30"/>
      <c r="L64" s="30"/>
      <c r="M64" s="30"/>
      <c r="N64" s="30"/>
      <c r="P64" s="98">
        <v>42170</v>
      </c>
      <c r="Q64" s="97">
        <f t="shared" si="3"/>
        <v>16.42540808</v>
      </c>
      <c r="R64" s="30">
        <f t="shared" si="4"/>
        <v>53137.53</v>
      </c>
      <c r="T64" s="95">
        <v>42170</v>
      </c>
      <c r="U64" s="97">
        <f t="shared" si="5"/>
        <v>17.414102728</v>
      </c>
      <c r="V64" s="30">
        <f t="shared" si="6"/>
        <v>53373.2</v>
      </c>
      <c r="X64" s="95">
        <v>42174</v>
      </c>
      <c r="Y64" s="97">
        <f t="shared" si="7"/>
        <v>16.197552600000002</v>
      </c>
      <c r="Z64" s="30">
        <f t="shared" si="8"/>
        <v>53615.243999999992</v>
      </c>
      <c r="AC64" s="98">
        <v>42170</v>
      </c>
      <c r="AD64" s="34">
        <f t="shared" si="15"/>
        <v>-7.0627802690582886E-2</v>
      </c>
      <c r="AE64" s="34">
        <f t="shared" si="26"/>
        <v>-7.3245977444714325E-2</v>
      </c>
      <c r="AF64" s="34">
        <f t="shared" si="16"/>
        <v>6.209094818501848E-3</v>
      </c>
      <c r="AG64" s="34">
        <f t="shared" si="17"/>
        <v>6.1898978123093732E-3</v>
      </c>
      <c r="AK64" s="95">
        <v>42170</v>
      </c>
      <c r="AL64" s="34">
        <f t="shared" si="36"/>
        <v>-3.1248277762468968E-2</v>
      </c>
      <c r="AM64" s="34">
        <f t="shared" si="24"/>
        <v>-3.1746920522580151E-2</v>
      </c>
      <c r="AN64" s="34">
        <f t="shared" si="37"/>
        <v>-2.3194464535447601E-4</v>
      </c>
      <c r="AO64" s="34">
        <f t="shared" si="25"/>
        <v>-2.3197154867386465E-4</v>
      </c>
      <c r="AS64" s="95">
        <v>42174</v>
      </c>
      <c r="AT64" s="34">
        <f t="shared" si="20"/>
        <v>-8.3006169377453642E-2</v>
      </c>
      <c r="AU64" s="34">
        <f t="shared" si="21"/>
        <v>-8.6654534531786551E-2</v>
      </c>
      <c r="AV64" s="34">
        <f t="shared" si="22"/>
        <v>5.7707322142688255E-3</v>
      </c>
      <c r="AW64" s="34">
        <f t="shared" si="23"/>
        <v>5.7541453208782064E-3</v>
      </c>
      <c r="BI64" s="98">
        <v>42191</v>
      </c>
      <c r="BJ64" s="34">
        <f t="shared" si="45"/>
        <v>3.079060972564452E-2</v>
      </c>
      <c r="BK64" s="34">
        <f t="shared" si="46"/>
        <v>-1.6447889986847573E-2</v>
      </c>
      <c r="BL64" s="34"/>
      <c r="BN64" s="95">
        <v>42191</v>
      </c>
      <c r="BO64" s="34">
        <f t="shared" si="50"/>
        <v>2.4817620403522787E-2</v>
      </c>
      <c r="BP64" s="34">
        <f t="shared" si="51"/>
        <v>-1.5838349779976967E-2</v>
      </c>
      <c r="BQ64" s="34"/>
      <c r="BS64" s="95">
        <v>42195</v>
      </c>
      <c r="BT64" s="34">
        <f t="shared" si="39"/>
        <v>3.0808839607807413E-2</v>
      </c>
      <c r="BU64" s="34">
        <f t="shared" si="40"/>
        <v>-1.2924581283160538E-2</v>
      </c>
    </row>
    <row r="65" spans="3:73" s="24" customFormat="1" ht="12.75" x14ac:dyDescent="0.2">
      <c r="C65" s="95">
        <v>42706</v>
      </c>
      <c r="D65" s="96">
        <v>28.78</v>
      </c>
      <c r="E65" s="30">
        <v>60316.128530399998</v>
      </c>
      <c r="G65" s="41">
        <f t="shared" si="0"/>
        <v>5</v>
      </c>
      <c r="H65" s="95">
        <v>41823</v>
      </c>
      <c r="I65" s="97">
        <f t="shared" si="1"/>
        <v>23.303276050000001</v>
      </c>
      <c r="J65" s="30">
        <f t="shared" si="2"/>
        <v>53874.58</v>
      </c>
      <c r="K65" s="30"/>
      <c r="L65" s="30"/>
      <c r="M65" s="30"/>
      <c r="N65" s="30"/>
      <c r="P65" s="98">
        <v>42177</v>
      </c>
      <c r="Q65" s="97">
        <f t="shared" si="3"/>
        <v>16.197552600000002</v>
      </c>
      <c r="R65" s="30">
        <f t="shared" si="4"/>
        <v>53863.67</v>
      </c>
      <c r="T65" s="95">
        <v>42177</v>
      </c>
      <c r="U65" s="97">
        <f t="shared" si="5"/>
        <v>16.151981503999998</v>
      </c>
      <c r="V65" s="30">
        <f t="shared" si="6"/>
        <v>53760.471999999994</v>
      </c>
      <c r="X65" s="95">
        <v>42181</v>
      </c>
      <c r="Y65" s="97">
        <f t="shared" si="7"/>
        <v>15.92016332</v>
      </c>
      <c r="Z65" s="30">
        <f t="shared" si="8"/>
        <v>53734.252</v>
      </c>
      <c r="AC65" s="98">
        <v>42177</v>
      </c>
      <c r="AD65" s="34">
        <f t="shared" si="15"/>
        <v>-1.3872135102533045E-2</v>
      </c>
      <c r="AE65" s="34">
        <f t="shared" si="26"/>
        <v>-1.3969252363886389E-2</v>
      </c>
      <c r="AF65" s="34">
        <f t="shared" si="16"/>
        <v>1.3665294566759023E-2</v>
      </c>
      <c r="AG65" s="34">
        <f t="shared" si="17"/>
        <v>1.3572766425503681E-2</v>
      </c>
      <c r="AK65" s="95">
        <v>42177</v>
      </c>
      <c r="AL65" s="34">
        <f t="shared" si="36"/>
        <v>-7.2476959836158872E-2</v>
      </c>
      <c r="AM65" s="34">
        <f t="shared" si="24"/>
        <v>-7.5237643662084505E-2</v>
      </c>
      <c r="AN65" s="34">
        <f t="shared" si="37"/>
        <v>7.2559261951690157E-3</v>
      </c>
      <c r="AO65" s="34">
        <f t="shared" si="25"/>
        <v>7.2297286115192297E-3</v>
      </c>
      <c r="AS65" s="95">
        <v>42181</v>
      </c>
      <c r="AT65" s="34">
        <f t="shared" si="20"/>
        <v>-1.712538226299698E-2</v>
      </c>
      <c r="AU65" s="34">
        <f t="shared" si="21"/>
        <v>-1.727371759384122E-2</v>
      </c>
      <c r="AV65" s="34">
        <f t="shared" si="22"/>
        <v>2.219667227477462E-3</v>
      </c>
      <c r="AW65" s="34">
        <f t="shared" si="23"/>
        <v>2.2172074054954177E-3</v>
      </c>
      <c r="BI65" s="98">
        <v>42198</v>
      </c>
      <c r="BJ65" s="34">
        <f t="shared" si="45"/>
        <v>4.7374163123691644E-2</v>
      </c>
      <c r="BK65" s="34">
        <f t="shared" si="46"/>
        <v>1.8431426871866649E-2</v>
      </c>
      <c r="BL65" s="34"/>
      <c r="BN65" s="95">
        <v>42198</v>
      </c>
      <c r="BO65" s="34">
        <f t="shared" si="50"/>
        <v>3.652007157761758E-2</v>
      </c>
      <c r="BP65" s="34">
        <f t="shared" si="51"/>
        <v>-5.0153752752767249E-3</v>
      </c>
      <c r="BQ65" s="34"/>
      <c r="BS65" s="95">
        <v>42202</v>
      </c>
      <c r="BT65" s="34">
        <f t="shared" si="39"/>
        <v>7.5594077346235564E-2</v>
      </c>
      <c r="BU65" s="34">
        <f t="shared" si="40"/>
        <v>1.3658852332003514E-2</v>
      </c>
    </row>
    <row r="66" spans="3:73" s="24" customFormat="1" ht="12.75" x14ac:dyDescent="0.2">
      <c r="C66" s="95">
        <v>42705</v>
      </c>
      <c r="D66" s="96">
        <v>28.2</v>
      </c>
      <c r="E66" s="30">
        <v>59506.540455800001</v>
      </c>
      <c r="G66" s="41">
        <f t="shared" si="0"/>
        <v>6</v>
      </c>
      <c r="H66" s="95">
        <v>41824</v>
      </c>
      <c r="I66" s="97">
        <f t="shared" si="1"/>
        <v>23.430723499999999</v>
      </c>
      <c r="J66" s="30">
        <f t="shared" si="2"/>
        <v>54055.9</v>
      </c>
      <c r="K66" s="30"/>
      <c r="L66" s="30"/>
      <c r="M66" s="97">
        <f t="shared" ref="M66:N66" si="53">AVERAGE(I62:I66)</f>
        <v>23.267982910000001</v>
      </c>
      <c r="N66" s="30">
        <f t="shared" si="53"/>
        <v>53459.794000000009</v>
      </c>
      <c r="P66" s="98">
        <v>42184</v>
      </c>
      <c r="Q66" s="97">
        <f t="shared" si="3"/>
        <v>15.84090924</v>
      </c>
      <c r="R66" s="30">
        <f t="shared" si="4"/>
        <v>53014.21</v>
      </c>
      <c r="T66" s="95">
        <v>42184</v>
      </c>
      <c r="U66" s="97">
        <f t="shared" si="5"/>
        <v>15.848834647999999</v>
      </c>
      <c r="V66" s="30">
        <f t="shared" si="6"/>
        <v>53564.36</v>
      </c>
      <c r="X66" s="95">
        <v>42188</v>
      </c>
      <c r="Y66" s="97">
        <f t="shared" si="7"/>
        <v>16.148018800000003</v>
      </c>
      <c r="Z66" s="30">
        <f t="shared" si="8"/>
        <v>52895.64</v>
      </c>
      <c r="AC66" s="98">
        <v>42184</v>
      </c>
      <c r="AD66" s="34">
        <f t="shared" si="15"/>
        <v>-2.2018348623853323E-2</v>
      </c>
      <c r="AE66" s="34">
        <f t="shared" si="26"/>
        <v>-2.2264370497399651E-2</v>
      </c>
      <c r="AF66" s="34">
        <f t="shared" si="16"/>
        <v>-1.5770555552564458E-2</v>
      </c>
      <c r="AG66" s="34">
        <f t="shared" si="17"/>
        <v>-1.5896233859548463E-2</v>
      </c>
      <c r="AK66" s="95">
        <v>42184</v>
      </c>
      <c r="AL66" s="34">
        <f t="shared" si="36"/>
        <v>-1.8768400392541684E-2</v>
      </c>
      <c r="AM66" s="34">
        <f t="shared" si="24"/>
        <v>-1.8946762053738839E-2</v>
      </c>
      <c r="AN66" s="34">
        <f t="shared" si="37"/>
        <v>-3.6478846391079234E-3</v>
      </c>
      <c r="AO66" s="34">
        <f t="shared" si="25"/>
        <v>-3.6545543955532069E-3</v>
      </c>
      <c r="AS66" s="95">
        <v>42188</v>
      </c>
      <c r="AT66" s="34">
        <f t="shared" si="20"/>
        <v>1.4312383322962141E-2</v>
      </c>
      <c r="AU66" s="34">
        <f t="shared" si="21"/>
        <v>1.421092806329553E-2</v>
      </c>
      <c r="AV66" s="34">
        <f t="shared" si="22"/>
        <v>-1.5606656253445261E-2</v>
      </c>
      <c r="AW66" s="34">
        <f t="shared" si="23"/>
        <v>-1.5729722224632106E-2</v>
      </c>
      <c r="BI66" s="98">
        <v>42205</v>
      </c>
      <c r="BJ66" s="34">
        <f t="shared" si="45"/>
        <v>7.3033281023956551E-2</v>
      </c>
      <c r="BK66" s="34">
        <f t="shared" si="46"/>
        <v>-2.9020498633020999E-2</v>
      </c>
      <c r="BL66" s="34"/>
      <c r="BN66" s="95">
        <v>42205</v>
      </c>
      <c r="BO66" s="34">
        <f t="shared" si="50"/>
        <v>7.8114381053109957E-2</v>
      </c>
      <c r="BP66" s="34">
        <f t="shared" si="51"/>
        <v>3.2677691601768126E-3</v>
      </c>
      <c r="BQ66" s="34"/>
      <c r="BS66" s="95">
        <v>42209</v>
      </c>
      <c r="BT66" s="34">
        <f t="shared" si="39"/>
        <v>2.7634482596704146E-2</v>
      </c>
      <c r="BU66" s="34">
        <f t="shared" si="40"/>
        <v>-4.4935284809880564E-2</v>
      </c>
    </row>
    <row r="67" spans="3:73" s="24" customFormat="1" ht="12.75" x14ac:dyDescent="0.2">
      <c r="C67" s="95">
        <v>42704</v>
      </c>
      <c r="D67" s="96">
        <v>29.96</v>
      </c>
      <c r="E67" s="30">
        <v>61906.357051799998</v>
      </c>
      <c r="G67" s="41">
        <f t="shared" si="0"/>
        <v>7</v>
      </c>
      <c r="H67" s="95">
        <v>41825</v>
      </c>
      <c r="I67" s="97" t="str">
        <f t="shared" si="1"/>
        <v/>
      </c>
      <c r="J67" s="30" t="str">
        <f t="shared" si="2"/>
        <v/>
      </c>
      <c r="K67" s="30"/>
      <c r="L67" s="30"/>
      <c r="M67" s="30"/>
      <c r="N67" s="30"/>
      <c r="P67" s="98">
        <v>42191</v>
      </c>
      <c r="Q67" s="97">
        <f t="shared" si="3"/>
        <v>16.336247239999999</v>
      </c>
      <c r="R67" s="30">
        <f t="shared" si="4"/>
        <v>52149.37</v>
      </c>
      <c r="T67" s="95">
        <v>42191</v>
      </c>
      <c r="U67" s="97">
        <f t="shared" si="5"/>
        <v>16.247086400000001</v>
      </c>
      <c r="V67" s="30">
        <f t="shared" si="6"/>
        <v>52722.671999999999</v>
      </c>
      <c r="X67" s="95">
        <v>42195</v>
      </c>
      <c r="Y67" s="97">
        <f t="shared" si="7"/>
        <v>16.653263559999999</v>
      </c>
      <c r="Z67" s="30">
        <f t="shared" si="8"/>
        <v>52216.385000000002</v>
      </c>
      <c r="AC67" s="98">
        <v>42191</v>
      </c>
      <c r="AD67" s="34">
        <f t="shared" si="15"/>
        <v>3.1269543464665261E-2</v>
      </c>
      <c r="AE67" s="34">
        <f t="shared" si="26"/>
        <v>3.079060972564452E-2</v>
      </c>
      <c r="AF67" s="34">
        <f t="shared" si="16"/>
        <v>-1.6313362021239119E-2</v>
      </c>
      <c r="AG67" s="34">
        <f t="shared" si="17"/>
        <v>-1.6447889986847573E-2</v>
      </c>
      <c r="AK67" s="95">
        <v>42191</v>
      </c>
      <c r="AL67" s="34">
        <f t="shared" si="36"/>
        <v>2.5128141017627392E-2</v>
      </c>
      <c r="AM67" s="34">
        <f t="shared" si="24"/>
        <v>2.4817620403522787E-2</v>
      </c>
      <c r="AN67" s="34">
        <f t="shared" si="37"/>
        <v>-1.5713582688190453E-2</v>
      </c>
      <c r="AO67" s="34">
        <f t="shared" si="25"/>
        <v>-1.5838349779976967E-2</v>
      </c>
      <c r="AS67" s="95">
        <v>42195</v>
      </c>
      <c r="AT67" s="34">
        <f t="shared" si="20"/>
        <v>3.1288343558282028E-2</v>
      </c>
      <c r="AU67" s="34">
        <f t="shared" si="21"/>
        <v>3.0808839607807413E-2</v>
      </c>
      <c r="AV67" s="34">
        <f t="shared" si="22"/>
        <v>-1.2841417553507206E-2</v>
      </c>
      <c r="AW67" s="34">
        <f t="shared" si="23"/>
        <v>-1.2924581283160538E-2</v>
      </c>
      <c r="BI67" s="98">
        <v>42212</v>
      </c>
      <c r="BJ67" s="34">
        <f t="shared" si="45"/>
        <v>-5.1859385543341727E-2</v>
      </c>
      <c r="BK67" s="34">
        <f t="shared" si="46"/>
        <v>-5.7114415423897842E-2</v>
      </c>
      <c r="BL67" s="34"/>
      <c r="BN67" s="95">
        <v>42212</v>
      </c>
      <c r="BO67" s="34">
        <f t="shared" si="50"/>
        <v>3.1485830256559187E-3</v>
      </c>
      <c r="BP67" s="34">
        <f t="shared" si="51"/>
        <v>-5.0562959016505531E-2</v>
      </c>
      <c r="BQ67" s="34"/>
      <c r="BS67" s="95">
        <v>42216</v>
      </c>
      <c r="BT67" s="34">
        <f t="shared" si="39"/>
        <v>-5.6622019469956403E-2</v>
      </c>
      <c r="BU67" s="34">
        <f t="shared" si="40"/>
        <v>-1.4722488394826656E-2</v>
      </c>
    </row>
    <row r="68" spans="3:73" s="24" customFormat="1" ht="12.75" x14ac:dyDescent="0.2">
      <c r="C68" s="95">
        <v>42703</v>
      </c>
      <c r="D68" s="96">
        <v>29.6</v>
      </c>
      <c r="E68" s="30">
        <v>60986.515047599998</v>
      </c>
      <c r="G68" s="41">
        <f t="shared" si="0"/>
        <v>1</v>
      </c>
      <c r="H68" s="95">
        <v>41826</v>
      </c>
      <c r="I68" s="97" t="str">
        <f t="shared" si="1"/>
        <v/>
      </c>
      <c r="J68" s="30" t="str">
        <f t="shared" si="2"/>
        <v/>
      </c>
      <c r="K68" s="30"/>
      <c r="L68" s="30"/>
      <c r="M68" s="30"/>
      <c r="N68" s="30"/>
      <c r="P68" s="98">
        <v>42198</v>
      </c>
      <c r="Q68" s="97">
        <f t="shared" si="3"/>
        <v>17.12878804</v>
      </c>
      <c r="R68" s="30">
        <f t="shared" si="4"/>
        <v>53119.47</v>
      </c>
      <c r="T68" s="95">
        <v>42198</v>
      </c>
      <c r="U68" s="97">
        <f t="shared" si="5"/>
        <v>16.851398759999999</v>
      </c>
      <c r="V68" s="30">
        <f t="shared" si="6"/>
        <v>52458.909999999996</v>
      </c>
      <c r="X68" s="95">
        <v>42202</v>
      </c>
      <c r="Y68" s="97">
        <f t="shared" si="7"/>
        <v>17.96095588</v>
      </c>
      <c r="Z68" s="30">
        <f t="shared" si="8"/>
        <v>52934.493999999992</v>
      </c>
      <c r="AC68" s="98">
        <v>42198</v>
      </c>
      <c r="AD68" s="34">
        <f t="shared" si="15"/>
        <v>4.8514251061249292E-2</v>
      </c>
      <c r="AE68" s="34">
        <f t="shared" si="26"/>
        <v>4.7374163123691644E-2</v>
      </c>
      <c r="AF68" s="34">
        <f t="shared" si="16"/>
        <v>1.8602334026278644E-2</v>
      </c>
      <c r="AG68" s="34">
        <f t="shared" si="17"/>
        <v>1.8431426871866649E-2</v>
      </c>
      <c r="AK68" s="95">
        <v>42198</v>
      </c>
      <c r="AL68" s="34">
        <f t="shared" si="36"/>
        <v>3.7195121951219434E-2</v>
      </c>
      <c r="AM68" s="34">
        <f t="shared" si="24"/>
        <v>3.652007157761758E-2</v>
      </c>
      <c r="AN68" s="34">
        <f t="shared" si="37"/>
        <v>-5.0028192804796312E-3</v>
      </c>
      <c r="AO68" s="34">
        <f t="shared" si="25"/>
        <v>-5.0153752752767249E-3</v>
      </c>
      <c r="AS68" s="95">
        <v>42202</v>
      </c>
      <c r="AT68" s="34">
        <f t="shared" si="20"/>
        <v>7.8524687685901373E-2</v>
      </c>
      <c r="AU68" s="34">
        <f t="shared" si="21"/>
        <v>7.5594077346235564E-2</v>
      </c>
      <c r="AV68" s="34">
        <f t="shared" si="22"/>
        <v>1.3752560618663923E-2</v>
      </c>
      <c r="AW68" s="34">
        <f t="shared" si="23"/>
        <v>1.3658852332003514E-2</v>
      </c>
      <c r="BI68" s="98">
        <v>42219</v>
      </c>
      <c r="BJ68" s="34">
        <f t="shared" si="45"/>
        <v>-3.9716364263470572E-3</v>
      </c>
      <c r="BK68" s="34">
        <f t="shared" si="46"/>
        <v>2.8371554724826799E-2</v>
      </c>
      <c r="BL68" s="34"/>
      <c r="BN68" s="95">
        <v>42219</v>
      </c>
      <c r="BO68" s="34">
        <f t="shared" si="50"/>
        <v>-4.7279111263167292E-2</v>
      </c>
      <c r="BP68" s="34">
        <f t="shared" si="51"/>
        <v>2.2714148051992829E-3</v>
      </c>
      <c r="BQ68" s="34"/>
      <c r="BS68" s="95">
        <v>42223</v>
      </c>
      <c r="BT68" s="34">
        <f t="shared" si="39"/>
        <v>-2.3322327694351233E-2</v>
      </c>
      <c r="BU68" s="34">
        <f t="shared" si="40"/>
        <v>-1.0915006035440867E-3</v>
      </c>
    </row>
    <row r="69" spans="3:73" s="24" customFormat="1" ht="12.75" x14ac:dyDescent="0.2">
      <c r="C69" s="95">
        <v>42702</v>
      </c>
      <c r="D69" s="96">
        <v>30.5</v>
      </c>
      <c r="E69" s="30">
        <v>62855.4951392</v>
      </c>
      <c r="G69" s="41">
        <f t="shared" si="0"/>
        <v>2</v>
      </c>
      <c r="H69" s="95">
        <v>41827</v>
      </c>
      <c r="I69" s="97">
        <f t="shared" si="1"/>
        <v>23.205239550000002</v>
      </c>
      <c r="J69" s="30">
        <f t="shared" si="2"/>
        <v>53801.83</v>
      </c>
      <c r="K69" s="97">
        <f t="shared" ref="K69:L69" si="54">AVERAGE(I63:I66,I69)</f>
        <v>23.291511670000002</v>
      </c>
      <c r="L69" s="30">
        <f t="shared" si="54"/>
        <v>53586.515999999989</v>
      </c>
      <c r="M69" s="30"/>
      <c r="N69" s="30"/>
      <c r="P69" s="98">
        <v>42205</v>
      </c>
      <c r="Q69" s="97">
        <f t="shared" si="3"/>
        <v>18.426573600000001</v>
      </c>
      <c r="R69" s="30">
        <f t="shared" si="4"/>
        <v>51600.07</v>
      </c>
      <c r="T69" s="95">
        <v>42205</v>
      </c>
      <c r="U69" s="97">
        <f t="shared" si="5"/>
        <v>18.220512991999996</v>
      </c>
      <c r="V69" s="30">
        <f t="shared" si="6"/>
        <v>52630.614000000001</v>
      </c>
      <c r="X69" s="95">
        <v>42209</v>
      </c>
      <c r="Y69" s="97">
        <f t="shared" si="7"/>
        <v>18.464219288000002</v>
      </c>
      <c r="Z69" s="30">
        <f t="shared" si="8"/>
        <v>50608.517999999996</v>
      </c>
      <c r="AC69" s="98">
        <v>42205</v>
      </c>
      <c r="AD69" s="34">
        <f t="shared" si="15"/>
        <v>7.5766338924233789E-2</v>
      </c>
      <c r="AE69" s="34">
        <f t="shared" si="26"/>
        <v>7.3033281023956551E-2</v>
      </c>
      <c r="AF69" s="34">
        <f t="shared" si="16"/>
        <v>-2.8603448038920565E-2</v>
      </c>
      <c r="AG69" s="34">
        <f t="shared" si="17"/>
        <v>-2.9020498633020999E-2</v>
      </c>
      <c r="AK69" s="95">
        <v>42205</v>
      </c>
      <c r="AL69" s="34">
        <f t="shared" si="36"/>
        <v>8.124632569077006E-2</v>
      </c>
      <c r="AM69" s="34">
        <f t="shared" si="24"/>
        <v>7.8114381053109957E-2</v>
      </c>
      <c r="AN69" s="34">
        <f t="shared" si="37"/>
        <v>3.2731141382846829E-3</v>
      </c>
      <c r="AO69" s="34">
        <f t="shared" si="25"/>
        <v>3.2677691601768126E-3</v>
      </c>
      <c r="AS69" s="95">
        <v>42209</v>
      </c>
      <c r="AT69" s="34">
        <f t="shared" si="20"/>
        <v>2.8019856591285253E-2</v>
      </c>
      <c r="AU69" s="34">
        <f t="shared" si="21"/>
        <v>2.7634482596704146E-2</v>
      </c>
      <c r="AV69" s="34">
        <f t="shared" si="22"/>
        <v>-4.3940648606180965E-2</v>
      </c>
      <c r="AW69" s="34">
        <f t="shared" si="23"/>
        <v>-4.4935284809880564E-2</v>
      </c>
      <c r="BI69" s="98">
        <v>42226</v>
      </c>
      <c r="BJ69" s="34">
        <f t="shared" si="45"/>
        <v>-5.4920342323014092E-2</v>
      </c>
      <c r="BK69" s="34">
        <f t="shared" si="46"/>
        <v>-1.5781558293517295E-2</v>
      </c>
      <c r="BL69" s="34"/>
      <c r="BN69" s="95">
        <v>42226</v>
      </c>
      <c r="BO69" s="34">
        <f t="shared" si="50"/>
        <v>-3.3513651796003331E-2</v>
      </c>
      <c r="BP69" s="34">
        <f t="shared" si="51"/>
        <v>-9.8573625539955557E-3</v>
      </c>
      <c r="BQ69" s="34"/>
      <c r="BS69" s="95">
        <v>42230</v>
      </c>
      <c r="BT69" s="34">
        <f t="shared" si="39"/>
        <v>-6.7184507728805215E-2</v>
      </c>
      <c r="BU69" s="34">
        <f t="shared" si="40"/>
        <v>-2.7437779347377286E-2</v>
      </c>
    </row>
    <row r="70" spans="3:73" s="24" customFormat="1" ht="12.75" x14ac:dyDescent="0.2">
      <c r="C70" s="95">
        <v>42699</v>
      </c>
      <c r="D70" s="96">
        <v>29.64</v>
      </c>
      <c r="E70" s="30">
        <v>61559.076549600002</v>
      </c>
      <c r="G70" s="41">
        <f t="shared" si="0"/>
        <v>3</v>
      </c>
      <c r="H70" s="95">
        <v>41828</v>
      </c>
      <c r="I70" s="97">
        <f t="shared" si="1"/>
        <v>22.989559249999999</v>
      </c>
      <c r="J70" s="30">
        <f t="shared" si="2"/>
        <v>53634.69</v>
      </c>
      <c r="K70" s="30"/>
      <c r="L70" s="30"/>
      <c r="M70" s="30"/>
      <c r="N70" s="30"/>
      <c r="P70" s="98">
        <v>42212</v>
      </c>
      <c r="Q70" s="97">
        <f t="shared" si="3"/>
        <v>17.495338159999999</v>
      </c>
      <c r="R70" s="30">
        <f t="shared" si="4"/>
        <v>48735.543683999997</v>
      </c>
      <c r="T70" s="95">
        <v>42212</v>
      </c>
      <c r="U70" s="97">
        <f t="shared" si="5"/>
        <v>18.277972200000001</v>
      </c>
      <c r="V70" s="30">
        <f t="shared" si="6"/>
        <v>50035.612736800002</v>
      </c>
      <c r="X70" s="95">
        <v>42216</v>
      </c>
      <c r="Y70" s="97">
        <f t="shared" si="7"/>
        <v>17.447785712000002</v>
      </c>
      <c r="Z70" s="30">
        <f t="shared" si="8"/>
        <v>49868.892603760003</v>
      </c>
      <c r="AC70" s="98">
        <v>42212</v>
      </c>
      <c r="AD70" s="34">
        <f t="shared" si="15"/>
        <v>-5.0537634408602261E-2</v>
      </c>
      <c r="AE70" s="34">
        <f t="shared" si="26"/>
        <v>-5.1859385543341727E-2</v>
      </c>
      <c r="AF70" s="34">
        <f t="shared" si="16"/>
        <v>-5.5514000581782241E-2</v>
      </c>
      <c r="AG70" s="34">
        <f t="shared" si="17"/>
        <v>-5.7114415423897842E-2</v>
      </c>
      <c r="AK70" s="95">
        <v>42212</v>
      </c>
      <c r="AL70" s="34">
        <f t="shared" si="36"/>
        <v>3.1535450195738779E-3</v>
      </c>
      <c r="AM70" s="34">
        <f t="shared" si="24"/>
        <v>3.1485830256559187E-3</v>
      </c>
      <c r="AN70" s="34">
        <f t="shared" si="37"/>
        <v>-4.930592797568345E-2</v>
      </c>
      <c r="AO70" s="34">
        <f t="shared" si="25"/>
        <v>-5.0562959016505531E-2</v>
      </c>
      <c r="AS70" s="95">
        <v>42216</v>
      </c>
      <c r="AT70" s="34">
        <f t="shared" si="20"/>
        <v>-5.5048824981221212E-2</v>
      </c>
      <c r="AU70" s="34">
        <f t="shared" si="21"/>
        <v>-5.6622019469956403E-2</v>
      </c>
      <c r="AV70" s="34">
        <f t="shared" si="22"/>
        <v>-1.4614642464732763E-2</v>
      </c>
      <c r="AW70" s="34">
        <f t="shared" si="23"/>
        <v>-1.4722488394826656E-2</v>
      </c>
      <c r="BI70" s="98">
        <v>42233</v>
      </c>
      <c r="BJ70" s="34">
        <f t="shared" si="45"/>
        <v>-8.2598523542730035E-2</v>
      </c>
      <c r="BK70" s="34">
        <f t="shared" si="46"/>
        <v>-4.4235558878479117E-2</v>
      </c>
      <c r="BL70" s="34"/>
      <c r="BN70" s="95">
        <v>42233</v>
      </c>
      <c r="BO70" s="34">
        <f t="shared" si="50"/>
        <v>-7.274383254700946E-2</v>
      </c>
      <c r="BP70" s="34">
        <f t="shared" si="51"/>
        <v>-3.3132610381139252E-2</v>
      </c>
      <c r="BQ70" s="34"/>
      <c r="BS70" s="95">
        <v>42237</v>
      </c>
      <c r="BT70" s="34">
        <f t="shared" si="39"/>
        <v>-5.730467896036627E-2</v>
      </c>
      <c r="BU70" s="34">
        <f t="shared" si="40"/>
        <v>-3.6587621936548465E-2</v>
      </c>
    </row>
    <row r="71" spans="3:73" s="24" customFormat="1" ht="12.75" x14ac:dyDescent="0.2">
      <c r="C71" s="95">
        <v>42698</v>
      </c>
      <c r="D71" s="96">
        <v>29.71</v>
      </c>
      <c r="E71" s="30">
        <v>61395.531018200003</v>
      </c>
      <c r="G71" s="41">
        <f t="shared" ref="G71:G134" si="55">WEEKDAY(H71)</f>
        <v>4</v>
      </c>
      <c r="H71" s="95">
        <v>41829</v>
      </c>
      <c r="I71" s="97" t="str">
        <f t="shared" ref="I71:I134" si="56">IFERROR(VLOOKUP(H71,$C$6:$E$936,2,FALSE),"")</f>
        <v/>
      </c>
      <c r="J71" s="30" t="str">
        <f t="shared" ref="J71:J134" si="57">IFERROR(VLOOKUP(H71,$C$6:$E$936,3,FALSE),"")</f>
        <v/>
      </c>
      <c r="K71" s="30"/>
      <c r="L71" s="30"/>
      <c r="M71" s="30"/>
      <c r="N71" s="30"/>
      <c r="P71" s="98">
        <v>42219</v>
      </c>
      <c r="Q71" s="97">
        <f t="shared" ref="Q71:Q134" si="58">IFERROR(VLOOKUP(P71,$H$6:$J$1128,2,FALSE),"")</f>
        <v>17.425990840000001</v>
      </c>
      <c r="R71" s="30">
        <f t="shared" ref="R71:R134" si="59">IFERROR(VLOOKUP(P71,$H$6:$J$1128,3,FALSE),"")</f>
        <v>50138.048370899996</v>
      </c>
      <c r="T71" s="95">
        <v>42219</v>
      </c>
      <c r="U71" s="97">
        <f t="shared" ref="U71:U134" si="60">IFERROR(VLOOKUP(T71,$H$6:$N$1128,4,FALSE),"")</f>
        <v>17.433916247999999</v>
      </c>
      <c r="V71" s="30">
        <f t="shared" ref="V71:V134" si="61">IFERROR(VLOOKUP(T71,$H$6:$N$1128,5,FALSE),"")</f>
        <v>50149.393541140002</v>
      </c>
      <c r="X71" s="95">
        <v>42223</v>
      </c>
      <c r="Y71" s="97">
        <f t="shared" ref="Y71:Y134" si="62">IFERROR(VLOOKUP(X71,$H$6:$N$1128,6,FALSE),"")</f>
        <v>17.045571255999999</v>
      </c>
      <c r="Z71" s="30">
        <f t="shared" ref="Z71:Z134" si="63">IFERROR(VLOOKUP(X71,$H$6:$N$1128,7,FALSE),"")</f>
        <v>49814.490372819993</v>
      </c>
      <c r="AC71" s="98">
        <v>42219</v>
      </c>
      <c r="AD71" s="34">
        <f t="shared" si="15"/>
        <v>-3.9637599093996778E-3</v>
      </c>
      <c r="AE71" s="34">
        <f t="shared" si="26"/>
        <v>-3.9716364263470572E-3</v>
      </c>
      <c r="AF71" s="34">
        <f t="shared" si="16"/>
        <v>2.8777860692266177E-2</v>
      </c>
      <c r="AG71" s="34">
        <f t="shared" si="17"/>
        <v>2.8371554724826799E-2</v>
      </c>
      <c r="AK71" s="95">
        <v>42219</v>
      </c>
      <c r="AL71" s="34">
        <f t="shared" si="36"/>
        <v>-4.6178861788617964E-2</v>
      </c>
      <c r="AM71" s="34">
        <f t="shared" si="24"/>
        <v>-4.7279111263167292E-2</v>
      </c>
      <c r="AN71" s="34">
        <f t="shared" si="37"/>
        <v>2.2739964220788167E-3</v>
      </c>
      <c r="AO71" s="34">
        <f t="shared" si="25"/>
        <v>2.2714148051992829E-3</v>
      </c>
      <c r="AS71" s="95">
        <v>42223</v>
      </c>
      <c r="AT71" s="34">
        <f t="shared" si="20"/>
        <v>-2.3052464228935032E-2</v>
      </c>
      <c r="AU71" s="34">
        <f t="shared" si="21"/>
        <v>-2.3322327694351233E-2</v>
      </c>
      <c r="AV71" s="34">
        <f t="shared" si="22"/>
        <v>-1.0909051334320186E-3</v>
      </c>
      <c r="AW71" s="34">
        <f t="shared" si="23"/>
        <v>-1.0915006035440867E-3</v>
      </c>
      <c r="BI71" s="98">
        <v>42240</v>
      </c>
      <c r="BJ71" s="34">
        <f t="shared" si="45"/>
        <v>-5.5663043457194097E-2</v>
      </c>
      <c r="BK71" s="34">
        <f t="shared" si="46"/>
        <v>-6.2955433992672102E-2</v>
      </c>
      <c r="BL71" s="34"/>
      <c r="BN71" s="95">
        <v>42240</v>
      </c>
      <c r="BO71" s="34">
        <f t="shared" si="50"/>
        <v>-5.1745740933387255E-2</v>
      </c>
      <c r="BP71" s="34">
        <f t="shared" si="51"/>
        <v>-4.0144127563362705E-2</v>
      </c>
      <c r="BQ71" s="34"/>
      <c r="BS71" s="95">
        <v>42244</v>
      </c>
      <c r="BT71" s="34">
        <f t="shared" si="39"/>
        <v>6.580246338638915E-4</v>
      </c>
      <c r="BU71" s="34">
        <f t="shared" si="40"/>
        <v>-1.6558908598660577E-2</v>
      </c>
    </row>
    <row r="72" spans="3:73" s="24" customFormat="1" ht="12.75" x14ac:dyDescent="0.2">
      <c r="C72" s="95">
        <v>42697</v>
      </c>
      <c r="D72" s="96">
        <v>29.68</v>
      </c>
      <c r="E72" s="30">
        <v>61985.905680000003</v>
      </c>
      <c r="G72" s="41">
        <f t="shared" si="55"/>
        <v>5</v>
      </c>
      <c r="H72" s="95">
        <v>41830</v>
      </c>
      <c r="I72" s="97">
        <f t="shared" si="56"/>
        <v>23.205239550000002</v>
      </c>
      <c r="J72" s="30">
        <f t="shared" si="57"/>
        <v>54592.75</v>
      </c>
      <c r="K72" s="30"/>
      <c r="L72" s="30"/>
      <c r="M72" s="30"/>
      <c r="N72" s="30"/>
      <c r="P72" s="98">
        <v>42226</v>
      </c>
      <c r="Q72" s="97">
        <f t="shared" si="58"/>
        <v>16.494755399999999</v>
      </c>
      <c r="R72" s="30">
        <f t="shared" si="59"/>
        <v>49353.002752799999</v>
      </c>
      <c r="T72" s="95">
        <v>42226</v>
      </c>
      <c r="U72" s="97">
        <f t="shared" si="60"/>
        <v>16.859324168000001</v>
      </c>
      <c r="V72" s="30">
        <f t="shared" si="61"/>
        <v>49657.481249199998</v>
      </c>
      <c r="X72" s="95">
        <v>42230</v>
      </c>
      <c r="Y72" s="97">
        <f t="shared" si="62"/>
        <v>15.937995488000002</v>
      </c>
      <c r="Z72" s="30">
        <f t="shared" si="63"/>
        <v>48466.272017279996</v>
      </c>
      <c r="AC72" s="98">
        <v>42226</v>
      </c>
      <c r="AD72" s="34">
        <f t="shared" ref="AD72:AD135" si="64">Q72/Q71-1</f>
        <v>-5.3439454235361117E-2</v>
      </c>
      <c r="AE72" s="34">
        <f t="shared" si="26"/>
        <v>-5.4920342323014092E-2</v>
      </c>
      <c r="AF72" s="34">
        <f t="shared" ref="AF72:AF135" si="65">R72/R71-1</f>
        <v>-1.5657682012123031E-2</v>
      </c>
      <c r="AG72" s="34">
        <f t="shared" ref="AG72:AG135" si="66">LN(1+AF72)</f>
        <v>-1.5781558293517295E-2</v>
      </c>
      <c r="AK72" s="95">
        <v>42226</v>
      </c>
      <c r="AL72" s="34">
        <f t="shared" ref="AL72:AL135" si="67">U72/U71-1</f>
        <v>-3.2958290714853899E-2</v>
      </c>
      <c r="AM72" s="34">
        <f t="shared" si="24"/>
        <v>-3.3513651796003331E-2</v>
      </c>
      <c r="AN72" s="34">
        <f t="shared" ref="AN72:AN135" si="68">V72/V71-1</f>
        <v>-9.808937999149725E-3</v>
      </c>
      <c r="AO72" s="34">
        <f t="shared" si="25"/>
        <v>-9.8573625539955557E-3</v>
      </c>
      <c r="AS72" s="95">
        <v>42230</v>
      </c>
      <c r="AT72" s="34">
        <f t="shared" ref="AT72:AT135" si="69">Y72/Y71-1</f>
        <v>-6.4977333488317801E-2</v>
      </c>
      <c r="AU72" s="34">
        <f t="shared" ref="AU72:AU135" si="70">LN(1+AT72)</f>
        <v>-6.7184507728805215E-2</v>
      </c>
      <c r="AV72" s="34">
        <f t="shared" ref="AV72:AV135" si="71">Z72/Z71-1</f>
        <v>-2.7064782665640164E-2</v>
      </c>
      <c r="AW72" s="34">
        <f t="shared" ref="AW72:AW135" si="72">LN(1+AV72)</f>
        <v>-2.7437779347377286E-2</v>
      </c>
      <c r="BI72" s="98">
        <v>42247</v>
      </c>
      <c r="BJ72" s="34">
        <f t="shared" si="45"/>
        <v>8.1421067643657752E-2</v>
      </c>
      <c r="BK72" s="34">
        <f t="shared" si="46"/>
        <v>5.0340415156252538E-2</v>
      </c>
      <c r="BL72" s="34"/>
      <c r="BN72" s="95">
        <v>42247</v>
      </c>
      <c r="BO72" s="34">
        <f t="shared" si="50"/>
        <v>2.7697511179244374E-2</v>
      </c>
      <c r="BP72" s="34">
        <f t="shared" si="51"/>
        <v>5.7615376404857579E-3</v>
      </c>
      <c r="BQ72" s="34"/>
      <c r="BS72" s="95">
        <v>42251</v>
      </c>
      <c r="BT72" s="34">
        <f t="shared" si="39"/>
        <v>1.5664071742775273E-2</v>
      </c>
      <c r="BU72" s="34">
        <f t="shared" si="40"/>
        <v>1.1430171037647667E-2</v>
      </c>
    </row>
    <row r="73" spans="3:73" s="24" customFormat="1" ht="12.75" x14ac:dyDescent="0.2">
      <c r="C73" s="95">
        <v>42696</v>
      </c>
      <c r="D73" s="96">
        <v>30.03</v>
      </c>
      <c r="E73" s="30">
        <v>61954.473996000001</v>
      </c>
      <c r="G73" s="41">
        <f t="shared" si="55"/>
        <v>6</v>
      </c>
      <c r="H73" s="95">
        <v>41831</v>
      </c>
      <c r="I73" s="97">
        <f t="shared" si="56"/>
        <v>23.499349049999999</v>
      </c>
      <c r="J73" s="30">
        <f t="shared" si="57"/>
        <v>54785.93</v>
      </c>
      <c r="K73" s="30"/>
      <c r="L73" s="30"/>
      <c r="M73" s="97">
        <f t="shared" ref="M73:N73" si="73">AVERAGE(I69:I73)</f>
        <v>23.224846849999999</v>
      </c>
      <c r="N73" s="30">
        <f t="shared" si="73"/>
        <v>54203.8</v>
      </c>
      <c r="P73" s="98">
        <v>42233</v>
      </c>
      <c r="Q73" s="97">
        <f t="shared" si="58"/>
        <v>15.18706308</v>
      </c>
      <c r="R73" s="30">
        <f t="shared" si="59"/>
        <v>47217.4275031</v>
      </c>
      <c r="T73" s="95">
        <v>42233</v>
      </c>
      <c r="U73" s="97">
        <f t="shared" si="60"/>
        <v>15.676457023999998</v>
      </c>
      <c r="V73" s="30">
        <f t="shared" si="61"/>
        <v>48039.156967340001</v>
      </c>
      <c r="X73" s="95">
        <v>42237</v>
      </c>
      <c r="Y73" s="97">
        <f t="shared" si="62"/>
        <v>15.050349792</v>
      </c>
      <c r="Z73" s="30">
        <f t="shared" si="63"/>
        <v>46725.054127339994</v>
      </c>
      <c r="AC73" s="98">
        <v>42233</v>
      </c>
      <c r="AD73" s="34">
        <f t="shared" si="64"/>
        <v>-7.9279279279279247E-2</v>
      </c>
      <c r="AE73" s="34">
        <f t="shared" si="26"/>
        <v>-8.2598523542730035E-2</v>
      </c>
      <c r="AF73" s="34">
        <f t="shared" si="65"/>
        <v>-4.3271434980292844E-2</v>
      </c>
      <c r="AG73" s="34">
        <f t="shared" si="66"/>
        <v>-4.4235558878479117E-2</v>
      </c>
      <c r="AK73" s="95">
        <v>42233</v>
      </c>
      <c r="AL73" s="34">
        <f t="shared" si="67"/>
        <v>-7.0161005993653935E-2</v>
      </c>
      <c r="AM73" s="34">
        <f t="shared" ref="AM73:AM136" si="74">LN(1+AL73)</f>
        <v>-7.274383254700946E-2</v>
      </c>
      <c r="AN73" s="34">
        <f t="shared" si="68"/>
        <v>-3.2589737561167009E-2</v>
      </c>
      <c r="AO73" s="34">
        <f t="shared" ref="AO73:AO136" si="75">LN(1+AN73)</f>
        <v>-3.3132610381139252E-2</v>
      </c>
      <c r="AS73" s="95">
        <v>42237</v>
      </c>
      <c r="AT73" s="34">
        <f t="shared" si="69"/>
        <v>-5.56936847339633E-2</v>
      </c>
      <c r="AU73" s="34">
        <f t="shared" si="70"/>
        <v>-5.730467896036627E-2</v>
      </c>
      <c r="AV73" s="34">
        <f t="shared" si="71"/>
        <v>-3.5926383801898276E-2</v>
      </c>
      <c r="AW73" s="34">
        <f t="shared" si="72"/>
        <v>-3.6587621936548465E-2</v>
      </c>
      <c r="BI73" s="102">
        <v>42255</v>
      </c>
      <c r="BJ73" s="34">
        <f t="shared" si="45"/>
        <v>-4.3527494698439015E-2</v>
      </c>
      <c r="BK73" s="34">
        <f t="shared" si="46"/>
        <v>2.9243666927116102E-3</v>
      </c>
      <c r="BL73" s="34"/>
      <c r="BN73" s="95">
        <v>42254</v>
      </c>
      <c r="BO73" s="34">
        <f t="shared" si="50"/>
        <v>-5.0619875757085759E-3</v>
      </c>
      <c r="BP73" s="34">
        <f t="shared" si="51"/>
        <v>7.6744623525215507E-4</v>
      </c>
      <c r="BQ73" s="34"/>
      <c r="BS73" s="95">
        <v>42258</v>
      </c>
      <c r="BT73" s="34">
        <f t="shared" si="39"/>
        <v>-6.9532723204089779E-3</v>
      </c>
      <c r="BU73" s="34">
        <f t="shared" si="40"/>
        <v>2.0391697209405403E-3</v>
      </c>
    </row>
    <row r="74" spans="3:73" s="24" customFormat="1" ht="12.75" x14ac:dyDescent="0.2">
      <c r="C74" s="95">
        <v>42695</v>
      </c>
      <c r="D74" s="96">
        <v>29.53</v>
      </c>
      <c r="E74" s="30">
        <v>61070.270733999998</v>
      </c>
      <c r="G74" s="41">
        <f t="shared" si="55"/>
        <v>7</v>
      </c>
      <c r="H74" s="95">
        <v>41832</v>
      </c>
      <c r="I74" s="97" t="str">
        <f t="shared" si="56"/>
        <v/>
      </c>
      <c r="J74" s="30" t="str">
        <f t="shared" si="57"/>
        <v/>
      </c>
      <c r="K74" s="30"/>
      <c r="L74" s="30"/>
      <c r="M74" s="30"/>
      <c r="N74" s="30"/>
      <c r="P74" s="98">
        <v>42240</v>
      </c>
      <c r="Q74" s="97">
        <f t="shared" si="58"/>
        <v>14.364801999999999</v>
      </c>
      <c r="R74" s="30">
        <f t="shared" si="59"/>
        <v>44336.471253900003</v>
      </c>
      <c r="T74" s="95">
        <v>42240</v>
      </c>
      <c r="U74" s="97">
        <f t="shared" si="60"/>
        <v>14.885897576</v>
      </c>
      <c r="V74" s="30">
        <f t="shared" si="61"/>
        <v>46148.862877499996</v>
      </c>
      <c r="X74" s="95">
        <v>42244</v>
      </c>
      <c r="Y74" s="97">
        <f t="shared" si="62"/>
        <v>15.060256551999998</v>
      </c>
      <c r="Z74" s="30">
        <f t="shared" si="63"/>
        <v>45957.708959620002</v>
      </c>
      <c r="AC74" s="98">
        <v>42240</v>
      </c>
      <c r="AD74" s="34">
        <f t="shared" si="64"/>
        <v>-5.4142204827136386E-2</v>
      </c>
      <c r="AE74" s="34">
        <f t="shared" ref="AE74:AE137" si="76">LN(1+AD74)</f>
        <v>-5.5663043457194097E-2</v>
      </c>
      <c r="AF74" s="34">
        <f t="shared" si="65"/>
        <v>-6.1014680416692557E-2</v>
      </c>
      <c r="AG74" s="34">
        <f t="shared" si="66"/>
        <v>-6.2955433992672102E-2</v>
      </c>
      <c r="AK74" s="95">
        <v>42240</v>
      </c>
      <c r="AL74" s="34">
        <f t="shared" si="67"/>
        <v>-5.0429726996966462E-2</v>
      </c>
      <c r="AM74" s="34">
        <f t="shared" si="74"/>
        <v>-5.1745740933387255E-2</v>
      </c>
      <c r="AN74" s="34">
        <f t="shared" si="68"/>
        <v>-3.9349027109804258E-2</v>
      </c>
      <c r="AO74" s="34">
        <f t="shared" si="75"/>
        <v>-4.0144127563362705E-2</v>
      </c>
      <c r="AS74" s="95">
        <v>42244</v>
      </c>
      <c r="AT74" s="34">
        <f t="shared" si="69"/>
        <v>6.5824117956814199E-4</v>
      </c>
      <c r="AU74" s="34">
        <f t="shared" si="70"/>
        <v>6.580246338638915E-4</v>
      </c>
      <c r="AV74" s="34">
        <f t="shared" si="71"/>
        <v>-1.6422563484436936E-2</v>
      </c>
      <c r="AW74" s="34">
        <f t="shared" si="72"/>
        <v>-1.6558908598660577E-2</v>
      </c>
      <c r="BI74" s="98">
        <v>42261</v>
      </c>
      <c r="BJ74" s="34">
        <f t="shared" si="45"/>
        <v>6.5534041379072733E-2</v>
      </c>
      <c r="BK74" s="34">
        <f t="shared" si="46"/>
        <v>1.1047084009921949E-2</v>
      </c>
      <c r="BL74" s="34"/>
      <c r="BN74" s="95">
        <v>42261</v>
      </c>
      <c r="BO74" s="34">
        <f t="shared" si="50"/>
        <v>7.3896751648970466E-3</v>
      </c>
      <c r="BP74" s="34">
        <f t="shared" si="51"/>
        <v>5.7932290872320076E-3</v>
      </c>
      <c r="BQ74" s="34"/>
      <c r="BS74" s="95">
        <v>42265</v>
      </c>
      <c r="BT74" s="34">
        <f t="shared" ref="BT74:BT97" si="77">IF(OR(AU77&gt;($AY$14+$AY$15*$AY$13),AU77&lt;($AY$14-$AY$15*$AY$13)),"",AU77)</f>
        <v>7.7093868117105932E-2</v>
      </c>
      <c r="BU74" s="34">
        <f t="shared" ref="BU74:BU97" si="78">IF(OR(AW77&gt;($AZ$14+$AY$15*$AZ$13),AW77&lt;($AZ$14-$AY$15*$AZ$13)),"",AW77)</f>
        <v>2.5892616810580665E-2</v>
      </c>
    </row>
    <row r="75" spans="3:73" s="24" customFormat="1" ht="12.75" x14ac:dyDescent="0.2">
      <c r="C75" s="95">
        <v>42692</v>
      </c>
      <c r="D75" s="96">
        <v>28.42</v>
      </c>
      <c r="E75" s="30">
        <v>59961.763475899999</v>
      </c>
      <c r="G75" s="41">
        <f t="shared" si="55"/>
        <v>1</v>
      </c>
      <c r="H75" s="95">
        <v>41833</v>
      </c>
      <c r="I75" s="97" t="str">
        <f t="shared" si="56"/>
        <v/>
      </c>
      <c r="J75" s="30" t="str">
        <f t="shared" si="57"/>
        <v/>
      </c>
      <c r="K75" s="30"/>
      <c r="L75" s="30"/>
      <c r="M75" s="30"/>
      <c r="N75" s="30"/>
      <c r="P75" s="98">
        <v>42247</v>
      </c>
      <c r="Q75" s="97">
        <f t="shared" si="58"/>
        <v>15.58333348</v>
      </c>
      <c r="R75" s="30">
        <f t="shared" si="59"/>
        <v>46625.520077000001</v>
      </c>
      <c r="T75" s="95">
        <v>42247</v>
      </c>
      <c r="U75" s="97">
        <f t="shared" si="60"/>
        <v>15.303962847999998</v>
      </c>
      <c r="V75" s="30">
        <f t="shared" si="61"/>
        <v>46415.518724239999</v>
      </c>
      <c r="X75" s="95">
        <v>42251</v>
      </c>
      <c r="Y75" s="97">
        <f t="shared" si="62"/>
        <v>15.298018791999999</v>
      </c>
      <c r="Z75" s="30">
        <f t="shared" si="63"/>
        <v>46486.027064679998</v>
      </c>
      <c r="AC75" s="98">
        <v>42247</v>
      </c>
      <c r="AD75" s="34">
        <f t="shared" si="64"/>
        <v>8.4827586206896566E-2</v>
      </c>
      <c r="AE75" s="34">
        <f t="shared" si="76"/>
        <v>8.1421067643657752E-2</v>
      </c>
      <c r="AF75" s="34">
        <f t="shared" si="65"/>
        <v>5.1629025909423198E-2</v>
      </c>
      <c r="AG75" s="34">
        <f t="shared" si="66"/>
        <v>5.0340415156252538E-2</v>
      </c>
      <c r="AK75" s="95">
        <v>42247</v>
      </c>
      <c r="AL75" s="34">
        <f t="shared" si="67"/>
        <v>2.8084653267669291E-2</v>
      </c>
      <c r="AM75" s="34">
        <f t="shared" si="74"/>
        <v>2.7697511179244374E-2</v>
      </c>
      <c r="AN75" s="34">
        <f t="shared" si="68"/>
        <v>5.7781672204542112E-3</v>
      </c>
      <c r="AO75" s="34">
        <f t="shared" si="75"/>
        <v>5.7615376404857579E-3</v>
      </c>
      <c r="AS75" s="95">
        <v>42251</v>
      </c>
      <c r="AT75" s="34">
        <f t="shared" si="69"/>
        <v>1.5787396395211095E-2</v>
      </c>
      <c r="AU75" s="34">
        <f t="shared" si="70"/>
        <v>1.5664071742775273E-2</v>
      </c>
      <c r="AV75" s="34">
        <f t="shared" si="71"/>
        <v>1.1495745045171812E-2</v>
      </c>
      <c r="AW75" s="34">
        <f t="shared" si="72"/>
        <v>1.1430171037647667E-2</v>
      </c>
      <c r="BI75" s="98">
        <v>42268</v>
      </c>
      <c r="BJ75" s="34">
        <f t="shared" si="45"/>
        <v>0</v>
      </c>
      <c r="BK75" s="34">
        <f t="shared" si="46"/>
        <v>-1.4729308732214756E-2</v>
      </c>
      <c r="BL75" s="34"/>
      <c r="BN75" s="95">
        <v>42268</v>
      </c>
      <c r="BO75" s="34">
        <f t="shared" si="50"/>
        <v>6.7424432967919182E-2</v>
      </c>
      <c r="BP75" s="34">
        <f t="shared" si="51"/>
        <v>1.999245001047277E-2</v>
      </c>
      <c r="BQ75" s="34"/>
      <c r="BS75" s="95">
        <v>42272</v>
      </c>
      <c r="BT75" s="34">
        <f t="shared" si="77"/>
        <v>-5.5738906738273961E-2</v>
      </c>
      <c r="BU75" s="34">
        <f t="shared" si="78"/>
        <v>-4.5780579088952625E-2</v>
      </c>
    </row>
    <row r="76" spans="3:73" s="24" customFormat="1" ht="12.75" x14ac:dyDescent="0.2">
      <c r="C76" s="95">
        <v>42691</v>
      </c>
      <c r="D76" s="96">
        <v>28.45</v>
      </c>
      <c r="E76" s="30">
        <v>59770.4709143</v>
      </c>
      <c r="G76" s="41">
        <f t="shared" si="55"/>
        <v>2</v>
      </c>
      <c r="H76" s="95">
        <v>41834</v>
      </c>
      <c r="I76" s="97">
        <f t="shared" si="56"/>
        <v>23.234650500000001</v>
      </c>
      <c r="J76" s="30">
        <f t="shared" si="57"/>
        <v>55743.98</v>
      </c>
      <c r="K76" s="97">
        <f t="shared" ref="K76:L76" si="79">AVERAGE(I70:I73,I76)</f>
        <v>23.232199587500002</v>
      </c>
      <c r="L76" s="30">
        <f t="shared" si="79"/>
        <v>54689.337500000001</v>
      </c>
      <c r="M76" s="30"/>
      <c r="N76" s="30"/>
      <c r="P76" s="102">
        <v>42255</v>
      </c>
      <c r="Q76" s="97">
        <f t="shared" si="58"/>
        <v>14.91958056</v>
      </c>
      <c r="R76" s="30">
        <f t="shared" si="59"/>
        <v>46762.0697583</v>
      </c>
      <c r="T76" s="95">
        <v>42254</v>
      </c>
      <c r="U76" s="97">
        <f t="shared" si="60"/>
        <v>15.226690120000001</v>
      </c>
      <c r="V76" s="30">
        <f t="shared" si="61"/>
        <v>46451.153811600001</v>
      </c>
      <c r="X76" s="95">
        <v>42258</v>
      </c>
      <c r="Y76" s="97">
        <f t="shared" si="62"/>
        <v>15.192016460000001</v>
      </c>
      <c r="Z76" s="30">
        <f t="shared" si="63"/>
        <v>46580.916678649999</v>
      </c>
      <c r="AC76" s="102">
        <v>42255</v>
      </c>
      <c r="AD76" s="34">
        <f t="shared" si="64"/>
        <v>-4.2593769866497211E-2</v>
      </c>
      <c r="AE76" s="34">
        <f t="shared" si="76"/>
        <v>-4.3527494698439015E-2</v>
      </c>
      <c r="AF76" s="34">
        <f t="shared" si="65"/>
        <v>2.928646824196024E-3</v>
      </c>
      <c r="AG76" s="34">
        <f t="shared" si="66"/>
        <v>2.9243666927116102E-3</v>
      </c>
      <c r="AK76" s="95">
        <v>42254</v>
      </c>
      <c r="AL76" s="34">
        <f t="shared" si="67"/>
        <v>-5.0491973070945217E-3</v>
      </c>
      <c r="AM76" s="34">
        <f t="shared" si="74"/>
        <v>-5.0619875757085759E-3</v>
      </c>
      <c r="AN76" s="34">
        <f t="shared" si="68"/>
        <v>7.6774079746289026E-4</v>
      </c>
      <c r="AO76" s="34">
        <f t="shared" si="75"/>
        <v>7.6744623525215507E-4</v>
      </c>
      <c r="AS76" s="95">
        <v>42258</v>
      </c>
      <c r="AT76" s="34">
        <f t="shared" si="69"/>
        <v>-6.9291542546300322E-3</v>
      </c>
      <c r="AU76" s="34">
        <f t="shared" si="70"/>
        <v>-6.9532723204089779E-3</v>
      </c>
      <c r="AV76" s="34">
        <f t="shared" si="71"/>
        <v>2.0412502414537403E-3</v>
      </c>
      <c r="AW76" s="34">
        <f t="shared" si="72"/>
        <v>2.0391697209405403E-3</v>
      </c>
      <c r="BI76" s="98">
        <v>42275</v>
      </c>
      <c r="BJ76" s="34">
        <f t="shared" si="45"/>
        <v>-6.9526062648610332E-2</v>
      </c>
      <c r="BK76" s="34">
        <f t="shared" si="46"/>
        <v>-5.8186754296763767E-2</v>
      </c>
      <c r="BL76" s="34"/>
      <c r="BN76" s="95">
        <v>42275</v>
      </c>
      <c r="BO76" s="34">
        <f t="shared" si="50"/>
        <v>-6.9622662339566418E-2</v>
      </c>
      <c r="BP76" s="34">
        <f t="shared" si="51"/>
        <v>-5.4485682566647611E-2</v>
      </c>
      <c r="BQ76" s="34"/>
      <c r="BS76" s="95">
        <v>42279</v>
      </c>
      <c r="BT76" s="34">
        <f t="shared" si="77"/>
        <v>9.4028647036885505E-3</v>
      </c>
      <c r="BU76" s="34">
        <f t="shared" si="78"/>
        <v>-1.2445001132059081E-2</v>
      </c>
    </row>
    <row r="77" spans="3:73" s="24" customFormat="1" ht="12.75" x14ac:dyDescent="0.2">
      <c r="C77" s="95">
        <v>42690</v>
      </c>
      <c r="D77" s="96">
        <v>29.24</v>
      </c>
      <c r="E77" s="30">
        <v>60759.316736100001</v>
      </c>
      <c r="G77" s="41">
        <f t="shared" si="55"/>
        <v>3</v>
      </c>
      <c r="H77" s="95">
        <v>41835</v>
      </c>
      <c r="I77" s="97">
        <f t="shared" si="56"/>
        <v>22.803289899999999</v>
      </c>
      <c r="J77" s="30">
        <f t="shared" si="57"/>
        <v>55973.61</v>
      </c>
      <c r="K77" s="30"/>
      <c r="L77" s="30"/>
      <c r="M77" s="30"/>
      <c r="N77" s="30"/>
      <c r="P77" s="98">
        <v>42261</v>
      </c>
      <c r="Q77" s="97">
        <f t="shared" si="58"/>
        <v>15.93007008</v>
      </c>
      <c r="R77" s="30">
        <f t="shared" si="59"/>
        <v>47281.5181839</v>
      </c>
      <c r="T77" s="95">
        <v>42261</v>
      </c>
      <c r="U77" s="97">
        <f t="shared" si="60"/>
        <v>15.339627183999999</v>
      </c>
      <c r="V77" s="30">
        <f t="shared" si="61"/>
        <v>46721.036979699995</v>
      </c>
      <c r="X77" s="95">
        <v>42265</v>
      </c>
      <c r="Y77" s="97">
        <f t="shared" si="62"/>
        <v>16.409557264</v>
      </c>
      <c r="Z77" s="30">
        <f t="shared" si="63"/>
        <v>47802.768715339997</v>
      </c>
      <c r="AC77" s="98">
        <v>42261</v>
      </c>
      <c r="AD77" s="34">
        <f t="shared" si="64"/>
        <v>6.7729083665338585E-2</v>
      </c>
      <c r="AE77" s="34">
        <f t="shared" si="76"/>
        <v>6.5534041379072733E-2</v>
      </c>
      <c r="AF77" s="34">
        <f t="shared" si="65"/>
        <v>1.1108328358536701E-2</v>
      </c>
      <c r="AG77" s="34">
        <f t="shared" si="66"/>
        <v>1.1047084009921949E-2</v>
      </c>
      <c r="AK77" s="95">
        <v>42261</v>
      </c>
      <c r="AL77" s="34">
        <f t="shared" si="67"/>
        <v>7.4170461938840582E-3</v>
      </c>
      <c r="AM77" s="34">
        <f t="shared" si="74"/>
        <v>7.3896751648970466E-3</v>
      </c>
      <c r="AN77" s="34">
        <f t="shared" si="68"/>
        <v>5.8100422907600979E-3</v>
      </c>
      <c r="AO77" s="34">
        <f t="shared" si="75"/>
        <v>5.7932290872320076E-3</v>
      </c>
      <c r="AS77" s="95">
        <v>42265</v>
      </c>
      <c r="AT77" s="34">
        <f t="shared" si="69"/>
        <v>8.0143462667101373E-2</v>
      </c>
      <c r="AU77" s="34">
        <f t="shared" si="70"/>
        <v>7.7093868117105932E-2</v>
      </c>
      <c r="AV77" s="34">
        <f t="shared" si="71"/>
        <v>2.6230742626196957E-2</v>
      </c>
      <c r="AW77" s="34">
        <f t="shared" si="72"/>
        <v>2.5892616810580665E-2</v>
      </c>
      <c r="BI77" s="102">
        <v>42290</v>
      </c>
      <c r="BJ77" s="34">
        <f t="shared" ref="BJ77:BJ97" si="80">IF(OR(AE81&gt;($AI$14+$AI$15*$AI$13),AE81&lt;($AI$14-$AI$15*$AI$13)),"",AE81)</f>
        <v>1.7291497110060824E-2</v>
      </c>
      <c r="BK77" s="34">
        <f t="shared" ref="BK77:BK97" si="81">IF(OR(AG81&gt;($AJ$14+$AI$15*$AJ$13),AG81&lt;($AJ$14-$AI$15*$AJ$13)),"",AG81)</f>
        <v>-4.9585034979132319E-3</v>
      </c>
      <c r="BL77" s="34"/>
      <c r="BN77" s="95">
        <v>42282</v>
      </c>
      <c r="BO77" s="34">
        <f t="shared" si="50"/>
        <v>5.0730028987258931E-2</v>
      </c>
      <c r="BP77" s="34">
        <f t="shared" si="51"/>
        <v>1.5176365037310098E-2</v>
      </c>
      <c r="BQ77" s="34"/>
      <c r="BS77" s="95">
        <v>42286</v>
      </c>
      <c r="BT77" s="34">
        <f t="shared" si="77"/>
        <v>9.2696882744133083E-2</v>
      </c>
      <c r="BU77" s="34">
        <f t="shared" si="78"/>
        <v>7.3499198672079658E-2</v>
      </c>
    </row>
    <row r="78" spans="3:73" s="24" customFormat="1" ht="12.75" x14ac:dyDescent="0.2">
      <c r="C78" s="95">
        <v>42688</v>
      </c>
      <c r="D78" s="96">
        <v>27.5</v>
      </c>
      <c r="E78" s="30">
        <v>59657.464921400002</v>
      </c>
      <c r="G78" s="41">
        <f t="shared" si="55"/>
        <v>4</v>
      </c>
      <c r="H78" s="95">
        <v>41836</v>
      </c>
      <c r="I78" s="97">
        <f t="shared" si="56"/>
        <v>22.5876096</v>
      </c>
      <c r="J78" s="30">
        <f t="shared" si="57"/>
        <v>55717.36</v>
      </c>
      <c r="K78" s="30"/>
      <c r="L78" s="30"/>
      <c r="M78" s="30"/>
      <c r="N78" s="30"/>
      <c r="P78" s="98">
        <v>42268</v>
      </c>
      <c r="Q78" s="97">
        <f t="shared" si="58"/>
        <v>15.93007008</v>
      </c>
      <c r="R78" s="30">
        <f t="shared" si="59"/>
        <v>46590.197938500001</v>
      </c>
      <c r="T78" s="95">
        <v>42268</v>
      </c>
      <c r="U78" s="97">
        <f t="shared" si="60"/>
        <v>16.409557264</v>
      </c>
      <c r="V78" s="30">
        <f t="shared" si="61"/>
        <v>47664.50466626</v>
      </c>
      <c r="X78" s="95">
        <v>42272</v>
      </c>
      <c r="Y78" s="97">
        <f t="shared" si="62"/>
        <v>15.519930216000001</v>
      </c>
      <c r="Z78" s="30">
        <f t="shared" si="63"/>
        <v>45663.668496620005</v>
      </c>
      <c r="AC78" s="98">
        <v>42268</v>
      </c>
      <c r="AD78" s="34">
        <f t="shared" si="64"/>
        <v>0</v>
      </c>
      <c r="AE78" s="34">
        <f t="shared" si="76"/>
        <v>0</v>
      </c>
      <c r="AF78" s="34">
        <f t="shared" si="65"/>
        <v>-1.4621363102409912E-2</v>
      </c>
      <c r="AG78" s="34">
        <f t="shared" si="66"/>
        <v>-1.4729308732214756E-2</v>
      </c>
      <c r="AK78" s="95">
        <v>42268</v>
      </c>
      <c r="AL78" s="34">
        <f t="shared" si="67"/>
        <v>6.9749418754843751E-2</v>
      </c>
      <c r="AM78" s="34">
        <f t="shared" si="74"/>
        <v>6.7424432967919182E-2</v>
      </c>
      <c r="AN78" s="34">
        <f t="shared" si="68"/>
        <v>2.0193637546399801E-2</v>
      </c>
      <c r="AO78" s="34">
        <f t="shared" si="75"/>
        <v>1.999245001047277E-2</v>
      </c>
      <c r="AS78" s="95">
        <v>42272</v>
      </c>
      <c r="AT78" s="34">
        <f t="shared" si="69"/>
        <v>-5.4213957981163907E-2</v>
      </c>
      <c r="AU78" s="34">
        <f t="shared" si="70"/>
        <v>-5.5738906738273961E-2</v>
      </c>
      <c r="AV78" s="34">
        <f t="shared" si="71"/>
        <v>-4.4748458639667699E-2</v>
      </c>
      <c r="AW78" s="34">
        <f t="shared" si="72"/>
        <v>-4.5780579088952625E-2</v>
      </c>
      <c r="BI78" s="98">
        <v>42296</v>
      </c>
      <c r="BJ78" s="34">
        <f t="shared" si="80"/>
        <v>-3.434462448634708E-3</v>
      </c>
      <c r="BK78" s="34">
        <f t="shared" si="81"/>
        <v>1.7861904919293445E-3</v>
      </c>
      <c r="BL78" s="34"/>
      <c r="BN78" s="95">
        <v>42289</v>
      </c>
      <c r="BO78" s="34">
        <f t="shared" si="50"/>
        <v>6.7412524918548017E-2</v>
      </c>
      <c r="BP78" s="34">
        <f t="shared" si="51"/>
        <v>6.2311528339424306E-2</v>
      </c>
      <c r="BQ78" s="34"/>
      <c r="BS78" s="95">
        <v>42293</v>
      </c>
      <c r="BT78" s="34">
        <f t="shared" si="77"/>
        <v>-8.8284819748361536E-3</v>
      </c>
      <c r="BU78" s="34">
        <f t="shared" si="78"/>
        <v>-2.9710948617631277E-2</v>
      </c>
    </row>
    <row r="79" spans="3:73" s="24" customFormat="1" ht="12.75" x14ac:dyDescent="0.2">
      <c r="C79" s="95">
        <v>42685</v>
      </c>
      <c r="D79" s="96">
        <v>27.11</v>
      </c>
      <c r="E79" s="30">
        <v>59183.507888699998</v>
      </c>
      <c r="G79" s="41">
        <f t="shared" si="55"/>
        <v>5</v>
      </c>
      <c r="H79" s="95">
        <v>41837</v>
      </c>
      <c r="I79" s="97">
        <f t="shared" si="56"/>
        <v>22.528787699999999</v>
      </c>
      <c r="J79" s="30">
        <f t="shared" si="57"/>
        <v>55637.51</v>
      </c>
      <c r="K79" s="30"/>
      <c r="L79" s="30"/>
      <c r="M79" s="30"/>
      <c r="N79" s="30"/>
      <c r="P79" s="98">
        <v>42275</v>
      </c>
      <c r="Q79" s="97">
        <f t="shared" si="58"/>
        <v>14.860139999999999</v>
      </c>
      <c r="R79" s="30">
        <f t="shared" si="59"/>
        <v>43956.627979999997</v>
      </c>
      <c r="T79" s="95">
        <v>42275</v>
      </c>
      <c r="U79" s="97">
        <f t="shared" si="60"/>
        <v>15.305944199999999</v>
      </c>
      <c r="V79" s="30">
        <f t="shared" si="61"/>
        <v>45136.954504920002</v>
      </c>
      <c r="X79" s="95">
        <v>42279</v>
      </c>
      <c r="Y79" s="97">
        <f t="shared" si="62"/>
        <v>15.666550264</v>
      </c>
      <c r="Z79" s="30">
        <f t="shared" si="63"/>
        <v>45098.905616919998</v>
      </c>
      <c r="AC79" s="98">
        <v>42275</v>
      </c>
      <c r="AD79" s="34">
        <f t="shared" si="64"/>
        <v>-6.7164179104477695E-2</v>
      </c>
      <c r="AE79" s="34">
        <f t="shared" si="76"/>
        <v>-6.9526062648610332E-2</v>
      </c>
      <c r="AF79" s="34">
        <f t="shared" si="65"/>
        <v>-5.6526266790631996E-2</v>
      </c>
      <c r="AG79" s="34">
        <f t="shared" si="66"/>
        <v>-5.8186754296763767E-2</v>
      </c>
      <c r="AK79" s="95">
        <v>42275</v>
      </c>
      <c r="AL79" s="34">
        <f t="shared" si="67"/>
        <v>-6.7254286404250241E-2</v>
      </c>
      <c r="AM79" s="34">
        <f t="shared" si="74"/>
        <v>-6.9622662339566418E-2</v>
      </c>
      <c r="AN79" s="34">
        <f t="shared" si="68"/>
        <v>-5.3027933029778485E-2</v>
      </c>
      <c r="AO79" s="34">
        <f t="shared" si="75"/>
        <v>-5.4485682566647611E-2</v>
      </c>
      <c r="AS79" s="95">
        <v>42279</v>
      </c>
      <c r="AT79" s="34">
        <f t="shared" si="69"/>
        <v>9.4472105195966272E-3</v>
      </c>
      <c r="AU79" s="34">
        <f t="shared" si="70"/>
        <v>9.4028647036885505E-3</v>
      </c>
      <c r="AV79" s="34">
        <f t="shared" si="71"/>
        <v>-1.2367882351410509E-2</v>
      </c>
      <c r="AW79" s="34">
        <f t="shared" si="72"/>
        <v>-1.2445001132059081E-2</v>
      </c>
      <c r="BI79" s="98">
        <v>42303</v>
      </c>
      <c r="BJ79" s="34">
        <f t="shared" si="80"/>
        <v>-2.5553074424617621E-2</v>
      </c>
      <c r="BK79" s="34">
        <f t="shared" si="81"/>
        <v>-5.0284950201968043E-3</v>
      </c>
      <c r="BL79" s="34"/>
      <c r="BN79" s="95">
        <v>42296</v>
      </c>
      <c r="BO79" s="34">
        <f t="shared" si="50"/>
        <v>-8.1713247194287186E-3</v>
      </c>
      <c r="BP79" s="34">
        <f t="shared" si="51"/>
        <v>-3.314433834352247E-2</v>
      </c>
      <c r="BQ79" s="34"/>
      <c r="BS79" s="95">
        <v>42300</v>
      </c>
      <c r="BT79" s="34">
        <f t="shared" si="77"/>
        <v>1.8807345533619683E-2</v>
      </c>
      <c r="BU79" s="34">
        <f t="shared" si="78"/>
        <v>5.6318875274177262E-3</v>
      </c>
    </row>
    <row r="80" spans="3:73" s="24" customFormat="1" ht="12.75" x14ac:dyDescent="0.2">
      <c r="C80" s="95">
        <v>42684</v>
      </c>
      <c r="D80" s="96">
        <v>30.25</v>
      </c>
      <c r="E80" s="30">
        <v>61200.9561073</v>
      </c>
      <c r="G80" s="41">
        <f t="shared" si="55"/>
        <v>6</v>
      </c>
      <c r="H80" s="95">
        <v>41838</v>
      </c>
      <c r="I80" s="97">
        <f t="shared" si="56"/>
        <v>22.3327147</v>
      </c>
      <c r="J80" s="30">
        <f t="shared" si="57"/>
        <v>57012.9</v>
      </c>
      <c r="K80" s="30"/>
      <c r="L80" s="30"/>
      <c r="M80" s="97">
        <f t="shared" ref="M80:N80" si="82">AVERAGE(I76:I80)</f>
        <v>22.697410479999999</v>
      </c>
      <c r="N80" s="30">
        <f t="shared" si="82"/>
        <v>56017.072000000007</v>
      </c>
      <c r="P80" s="98">
        <v>42282</v>
      </c>
      <c r="Q80" s="97">
        <f t="shared" si="58"/>
        <v>17.039627200000002</v>
      </c>
      <c r="R80" s="30">
        <f t="shared" si="59"/>
        <v>47598.068980299999</v>
      </c>
      <c r="T80" s="95">
        <v>42282</v>
      </c>
      <c r="U80" s="97">
        <f t="shared" si="60"/>
        <v>16.102447704000003</v>
      </c>
      <c r="V80" s="30">
        <f t="shared" si="61"/>
        <v>45827.193816979998</v>
      </c>
      <c r="X80" s="95">
        <v>42286</v>
      </c>
      <c r="Y80" s="97">
        <f t="shared" si="62"/>
        <v>17.188228600000002</v>
      </c>
      <c r="Z80" s="30">
        <f t="shared" si="63"/>
        <v>48538.49425856</v>
      </c>
      <c r="AC80" s="98">
        <v>42282</v>
      </c>
      <c r="AD80" s="34">
        <f t="shared" si="64"/>
        <v>0.14666666666666672</v>
      </c>
      <c r="AE80" s="34">
        <f t="shared" si="76"/>
        <v>0.13685918271719735</v>
      </c>
      <c r="AF80" s="34">
        <f t="shared" si="65"/>
        <v>8.2841682077088308E-2</v>
      </c>
      <c r="AG80" s="34">
        <f t="shared" si="66"/>
        <v>7.9588772731816845E-2</v>
      </c>
      <c r="AK80" s="95">
        <v>42282</v>
      </c>
      <c r="AL80" s="34">
        <f t="shared" si="67"/>
        <v>5.2038834951456669E-2</v>
      </c>
      <c r="AM80" s="34">
        <f t="shared" si="74"/>
        <v>5.0730028987258931E-2</v>
      </c>
      <c r="AN80" s="34">
        <f t="shared" si="68"/>
        <v>1.529211085751836E-2</v>
      </c>
      <c r="AO80" s="34">
        <f t="shared" si="75"/>
        <v>1.5176365037310098E-2</v>
      </c>
      <c r="AS80" s="95">
        <v>42286</v>
      </c>
      <c r="AT80" s="34">
        <f t="shared" si="69"/>
        <v>9.7129126090805817E-2</v>
      </c>
      <c r="AU80" s="34">
        <f t="shared" si="70"/>
        <v>9.2696882744133083E-2</v>
      </c>
      <c r="AV80" s="34">
        <f t="shared" si="71"/>
        <v>7.6267674228209126E-2</v>
      </c>
      <c r="AW80" s="34">
        <f t="shared" si="72"/>
        <v>7.3499198672079658E-2</v>
      </c>
      <c r="BI80" s="102">
        <v>42311</v>
      </c>
      <c r="BJ80" s="34">
        <f t="shared" si="80"/>
        <v>3.7522439323089775E-2</v>
      </c>
      <c r="BK80" s="34">
        <f t="shared" si="81"/>
        <v>1.7727094114559874E-2</v>
      </c>
      <c r="BL80" s="34"/>
      <c r="BN80" s="95">
        <v>42303</v>
      </c>
      <c r="BO80" s="34">
        <f t="shared" si="50"/>
        <v>1.095680184601355E-2</v>
      </c>
      <c r="BP80" s="34">
        <f t="shared" si="51"/>
        <v>3.2282352625473644E-3</v>
      </c>
      <c r="BQ80" s="34"/>
      <c r="BS80" s="95">
        <v>42307</v>
      </c>
      <c r="BT80" s="34">
        <f t="shared" si="77"/>
        <v>-4.8042897220614306E-2</v>
      </c>
      <c r="BU80" s="34">
        <f t="shared" si="78"/>
        <v>-1.8867574693149598E-2</v>
      </c>
    </row>
    <row r="81" spans="3:73" s="24" customFormat="1" ht="12.75" x14ac:dyDescent="0.2">
      <c r="C81" s="95">
        <v>42683</v>
      </c>
      <c r="D81" s="96">
        <v>32.43</v>
      </c>
      <c r="E81" s="30">
        <v>63258.267026200003</v>
      </c>
      <c r="G81" s="41">
        <f t="shared" si="55"/>
        <v>7</v>
      </c>
      <c r="H81" s="95">
        <v>41839</v>
      </c>
      <c r="I81" s="97" t="str">
        <f t="shared" si="56"/>
        <v/>
      </c>
      <c r="J81" s="30" t="str">
        <f t="shared" si="57"/>
        <v/>
      </c>
      <c r="K81" s="30"/>
      <c r="L81" s="30"/>
      <c r="M81" s="30"/>
      <c r="N81" s="30"/>
      <c r="P81" s="102">
        <v>42290</v>
      </c>
      <c r="Q81" s="97">
        <f t="shared" si="58"/>
        <v>17.336829999999999</v>
      </c>
      <c r="R81" s="30">
        <f t="shared" si="59"/>
        <v>47362.637963900001</v>
      </c>
      <c r="T81" s="95">
        <v>42289</v>
      </c>
      <c r="U81" s="97">
        <f t="shared" si="60"/>
        <v>17.22537895</v>
      </c>
      <c r="V81" s="30">
        <f t="shared" si="61"/>
        <v>48773.600578124999</v>
      </c>
      <c r="X81" s="95">
        <v>42293</v>
      </c>
      <c r="Y81" s="97">
        <f t="shared" si="62"/>
        <v>17.03715051</v>
      </c>
      <c r="Z81" s="30">
        <f t="shared" si="63"/>
        <v>47117.582392550001</v>
      </c>
      <c r="AC81" s="102">
        <v>42290</v>
      </c>
      <c r="AD81" s="34">
        <f t="shared" si="64"/>
        <v>1.7441860465116088E-2</v>
      </c>
      <c r="AE81" s="34">
        <f t="shared" si="76"/>
        <v>1.7291497110060824E-2</v>
      </c>
      <c r="AF81" s="34">
        <f t="shared" si="65"/>
        <v>-4.9462304132009693E-3</v>
      </c>
      <c r="AG81" s="34">
        <f t="shared" si="66"/>
        <v>-4.9585034979132319E-3</v>
      </c>
      <c r="AK81" s="95">
        <v>42289</v>
      </c>
      <c r="AL81" s="34">
        <f t="shared" si="67"/>
        <v>6.9736680201796242E-2</v>
      </c>
      <c r="AM81" s="34">
        <f t="shared" si="74"/>
        <v>6.7412524918548017E-2</v>
      </c>
      <c r="AN81" s="34">
        <f t="shared" si="68"/>
        <v>6.4293850784581386E-2</v>
      </c>
      <c r="AO81" s="34">
        <f t="shared" si="75"/>
        <v>6.2311528339424306E-2</v>
      </c>
      <c r="AS81" s="95">
        <v>42293</v>
      </c>
      <c r="AT81" s="34">
        <f t="shared" si="69"/>
        <v>-8.7896253602306462E-3</v>
      </c>
      <c r="AU81" s="34">
        <f t="shared" si="70"/>
        <v>-8.8284819748361536E-3</v>
      </c>
      <c r="AV81" s="34">
        <f t="shared" si="71"/>
        <v>-2.9273917283897055E-2</v>
      </c>
      <c r="AW81" s="34">
        <f t="shared" si="72"/>
        <v>-2.9710948617631277E-2</v>
      </c>
      <c r="BI81" s="98">
        <v>42317</v>
      </c>
      <c r="BJ81" s="34">
        <f t="shared" si="80"/>
        <v>2.2409901399584108E-2</v>
      </c>
      <c r="BK81" s="34">
        <f t="shared" si="81"/>
        <v>-3.9448639938749828E-2</v>
      </c>
      <c r="BL81" s="34"/>
      <c r="BN81" s="95">
        <v>42310</v>
      </c>
      <c r="BO81" s="34">
        <f t="shared" si="50"/>
        <v>-4.7479083199706971E-2</v>
      </c>
      <c r="BP81" s="34">
        <f t="shared" si="51"/>
        <v>-2.1694042954759945E-2</v>
      </c>
      <c r="BQ81" s="34"/>
      <c r="BS81" s="95">
        <v>42314</v>
      </c>
      <c r="BT81" s="34">
        <f t="shared" si="77"/>
        <v>8.1211851616002903E-2</v>
      </c>
      <c r="BU81" s="34">
        <f t="shared" si="78"/>
        <v>2.5148879146474196E-2</v>
      </c>
    </row>
    <row r="82" spans="3:73" s="24" customFormat="1" ht="12.75" x14ac:dyDescent="0.2">
      <c r="C82" s="95">
        <v>42682</v>
      </c>
      <c r="D82" s="96">
        <v>33.25</v>
      </c>
      <c r="E82" s="30">
        <v>64157.678623500004</v>
      </c>
      <c r="G82" s="41">
        <f t="shared" si="55"/>
        <v>1</v>
      </c>
      <c r="H82" s="95">
        <v>41840</v>
      </c>
      <c r="I82" s="97" t="str">
        <f t="shared" si="56"/>
        <v/>
      </c>
      <c r="J82" s="30" t="str">
        <f t="shared" si="57"/>
        <v/>
      </c>
      <c r="K82" s="30"/>
      <c r="L82" s="30"/>
      <c r="M82" s="30"/>
      <c r="N82" s="30"/>
      <c r="P82" s="98">
        <v>42296</v>
      </c>
      <c r="Q82" s="97">
        <f t="shared" si="58"/>
        <v>17.27738944</v>
      </c>
      <c r="R82" s="30">
        <f t="shared" si="59"/>
        <v>47447.312257199999</v>
      </c>
      <c r="T82" s="95">
        <v>42296</v>
      </c>
      <c r="U82" s="97">
        <f t="shared" si="60"/>
        <v>17.085198295999998</v>
      </c>
      <c r="V82" s="30">
        <f t="shared" si="61"/>
        <v>47183.528365480001</v>
      </c>
      <c r="X82" s="95">
        <v>42300</v>
      </c>
      <c r="Y82" s="97">
        <f t="shared" si="62"/>
        <v>17.360606223999998</v>
      </c>
      <c r="Z82" s="30">
        <f t="shared" si="63"/>
        <v>47383.691963360005</v>
      </c>
      <c r="AC82" s="98">
        <v>42296</v>
      </c>
      <c r="AD82" s="34">
        <f t="shared" si="64"/>
        <v>-3.4285714285713365E-3</v>
      </c>
      <c r="AE82" s="34">
        <f t="shared" si="76"/>
        <v>-3.434462448634708E-3</v>
      </c>
      <c r="AF82" s="34">
        <f t="shared" si="65"/>
        <v>1.7877866803901465E-3</v>
      </c>
      <c r="AG82" s="34">
        <f t="shared" si="66"/>
        <v>1.7861904919293445E-3</v>
      </c>
      <c r="AK82" s="95">
        <v>42296</v>
      </c>
      <c r="AL82" s="34">
        <f t="shared" si="67"/>
        <v>-8.1380301941050837E-3</v>
      </c>
      <c r="AM82" s="34">
        <f t="shared" si="74"/>
        <v>-8.1713247194287186E-3</v>
      </c>
      <c r="AN82" s="34">
        <f t="shared" si="68"/>
        <v>-3.260108324580302E-2</v>
      </c>
      <c r="AO82" s="34">
        <f t="shared" si="75"/>
        <v>-3.314433834352247E-2</v>
      </c>
      <c r="AS82" s="95">
        <v>42300</v>
      </c>
      <c r="AT82" s="34">
        <f t="shared" si="69"/>
        <v>1.8985317633376741E-2</v>
      </c>
      <c r="AU82" s="34">
        <f t="shared" si="70"/>
        <v>1.8807345533619683E-2</v>
      </c>
      <c r="AV82" s="34">
        <f t="shared" si="71"/>
        <v>5.6477764201263714E-3</v>
      </c>
      <c r="AW82" s="34">
        <f t="shared" si="72"/>
        <v>5.6318875274177262E-3</v>
      </c>
      <c r="BI82" s="98">
        <v>42324</v>
      </c>
      <c r="BJ82" s="34">
        <f t="shared" si="80"/>
        <v>1.5393377072723835E-2</v>
      </c>
      <c r="BK82" s="34">
        <f t="shared" si="81"/>
        <v>1.4014440207064443E-2</v>
      </c>
      <c r="BL82" s="34"/>
      <c r="BN82" s="95">
        <v>42317</v>
      </c>
      <c r="BO82" s="34">
        <f t="shared" si="50"/>
        <v>8.4964478228539947E-2</v>
      </c>
      <c r="BP82" s="34">
        <f t="shared" si="51"/>
        <v>2.2722286629574845E-2</v>
      </c>
      <c r="BQ82" s="34"/>
      <c r="BS82" s="95">
        <v>42321</v>
      </c>
      <c r="BT82" s="34">
        <f t="shared" si="77"/>
        <v>-6.4796837352837176E-3</v>
      </c>
      <c r="BU82" s="34">
        <f t="shared" si="78"/>
        <v>-2.3529370250161896E-2</v>
      </c>
    </row>
    <row r="83" spans="3:73" s="24" customFormat="1" ht="12.75" x14ac:dyDescent="0.2">
      <c r="C83" s="95">
        <v>42681</v>
      </c>
      <c r="D83" s="96">
        <v>33.24</v>
      </c>
      <c r="E83" s="30">
        <v>64051.650656999998</v>
      </c>
      <c r="G83" s="41">
        <f t="shared" si="55"/>
        <v>2</v>
      </c>
      <c r="H83" s="95">
        <v>41841</v>
      </c>
      <c r="I83" s="97">
        <f t="shared" si="56"/>
        <v>22.352322000000001</v>
      </c>
      <c r="J83" s="30">
        <f t="shared" si="57"/>
        <v>57633.919999999998</v>
      </c>
      <c r="K83" s="97">
        <f t="shared" ref="K83:L83" si="83">AVERAGE(I77:I80,I83)</f>
        <v>22.520944780000001</v>
      </c>
      <c r="L83" s="30">
        <f t="shared" si="83"/>
        <v>56395.06</v>
      </c>
      <c r="M83" s="30"/>
      <c r="N83" s="30"/>
      <c r="P83" s="98">
        <v>42303</v>
      </c>
      <c r="Q83" s="97">
        <f t="shared" si="58"/>
        <v>16.841491999999999</v>
      </c>
      <c r="R83" s="30">
        <f t="shared" si="59"/>
        <v>47209.322550299999</v>
      </c>
      <c r="T83" s="95">
        <v>42303</v>
      </c>
      <c r="U83" s="97">
        <f t="shared" si="60"/>
        <v>17.273426736000001</v>
      </c>
      <c r="V83" s="30">
        <f t="shared" si="61"/>
        <v>47336.094021979996</v>
      </c>
      <c r="X83" s="95">
        <v>42307</v>
      </c>
      <c r="Y83" s="97">
        <f t="shared" si="62"/>
        <v>16.546270551999999</v>
      </c>
      <c r="Z83" s="30">
        <f t="shared" si="63"/>
        <v>46498.057773199995</v>
      </c>
      <c r="AC83" s="98">
        <v>42303</v>
      </c>
      <c r="AD83" s="34">
        <f t="shared" si="64"/>
        <v>-2.5229357798165264E-2</v>
      </c>
      <c r="AE83" s="34">
        <f t="shared" si="76"/>
        <v>-2.5553074424617621E-2</v>
      </c>
      <c r="AF83" s="34">
        <f t="shared" si="65"/>
        <v>-5.0158733040539527E-3</v>
      </c>
      <c r="AG83" s="34">
        <f t="shared" si="66"/>
        <v>-5.0284950201968043E-3</v>
      </c>
      <c r="AK83" s="95">
        <v>42303</v>
      </c>
      <c r="AL83" s="34">
        <f t="shared" si="67"/>
        <v>1.1017047431288507E-2</v>
      </c>
      <c r="AM83" s="34">
        <f t="shared" si="74"/>
        <v>1.095680184601355E-2</v>
      </c>
      <c r="AN83" s="34">
        <f t="shared" si="68"/>
        <v>3.2334516257079837E-3</v>
      </c>
      <c r="AO83" s="34">
        <f t="shared" si="75"/>
        <v>3.2282352625473644E-3</v>
      </c>
      <c r="AS83" s="95">
        <v>42307</v>
      </c>
      <c r="AT83" s="34">
        <f t="shared" si="69"/>
        <v>-4.6907098835882177E-2</v>
      </c>
      <c r="AU83" s="34">
        <f t="shared" si="70"/>
        <v>-4.8042897220614306E-2</v>
      </c>
      <c r="AV83" s="34">
        <f t="shared" si="71"/>
        <v>-1.8690696175486687E-2</v>
      </c>
      <c r="AW83" s="34">
        <f t="shared" si="72"/>
        <v>-1.8867574693149598E-2</v>
      </c>
      <c r="BI83" s="98">
        <v>42331</v>
      </c>
      <c r="BJ83" s="34">
        <f t="shared" si="80"/>
        <v>0.1015890919861098</v>
      </c>
      <c r="BK83" s="34">
        <f t="shared" si="81"/>
        <v>2.7442515421702628E-2</v>
      </c>
      <c r="BL83" s="34"/>
      <c r="BN83" s="95">
        <v>42324</v>
      </c>
      <c r="BO83" s="34">
        <f t="shared" si="50"/>
        <v>-2.6551625290161724E-3</v>
      </c>
      <c r="BP83" s="34">
        <f t="shared" si="51"/>
        <v>-1.4475513719967381E-2</v>
      </c>
      <c r="BQ83" s="34"/>
      <c r="BS83" s="95">
        <v>42328</v>
      </c>
      <c r="BT83" s="34">
        <f t="shared" si="77"/>
        <v>3.8396564152666006E-2</v>
      </c>
      <c r="BU83" s="34">
        <f t="shared" si="78"/>
        <v>1.7956762465659137E-2</v>
      </c>
    </row>
    <row r="84" spans="3:73" s="24" customFormat="1" ht="12.75" x14ac:dyDescent="0.2">
      <c r="C84" s="95">
        <v>42678</v>
      </c>
      <c r="D84" s="96">
        <v>32.340000000000003</v>
      </c>
      <c r="E84" s="30">
        <v>61598.3933837</v>
      </c>
      <c r="G84" s="41">
        <f t="shared" si="55"/>
        <v>3</v>
      </c>
      <c r="H84" s="95">
        <v>41842</v>
      </c>
      <c r="I84" s="97">
        <f t="shared" si="56"/>
        <v>22.156248999999999</v>
      </c>
      <c r="J84" s="30">
        <f t="shared" si="57"/>
        <v>57983.32</v>
      </c>
      <c r="K84" s="30"/>
      <c r="L84" s="30"/>
      <c r="M84" s="30"/>
      <c r="N84" s="30"/>
      <c r="P84" s="102">
        <v>42311</v>
      </c>
      <c r="Q84" s="97">
        <f t="shared" si="58"/>
        <v>17.4854314</v>
      </c>
      <c r="R84" s="30">
        <f t="shared" si="59"/>
        <v>48053.668442599999</v>
      </c>
      <c r="T84" s="95">
        <v>42310</v>
      </c>
      <c r="U84" s="97">
        <f t="shared" si="60"/>
        <v>16.472465190000001</v>
      </c>
      <c r="V84" s="30">
        <f t="shared" si="61"/>
        <v>46320.241578925001</v>
      </c>
      <c r="X84" s="95">
        <v>42314</v>
      </c>
      <c r="Y84" s="97">
        <f t="shared" si="62"/>
        <v>17.946095740000001</v>
      </c>
      <c r="Z84" s="30">
        <f t="shared" si="63"/>
        <v>47682.260075650003</v>
      </c>
      <c r="AC84" s="102">
        <v>42311</v>
      </c>
      <c r="AD84" s="34">
        <f t="shared" si="64"/>
        <v>3.8235294117647145E-2</v>
      </c>
      <c r="AE84" s="34">
        <f t="shared" si="76"/>
        <v>3.7522439323089775E-2</v>
      </c>
      <c r="AF84" s="34">
        <f t="shared" si="65"/>
        <v>1.7885151632929697E-2</v>
      </c>
      <c r="AG84" s="34">
        <f t="shared" si="66"/>
        <v>1.7727094114559874E-2</v>
      </c>
      <c r="AK84" s="95">
        <v>42310</v>
      </c>
      <c r="AL84" s="34">
        <f t="shared" si="67"/>
        <v>-4.6369580178940106E-2</v>
      </c>
      <c r="AM84" s="34">
        <f t="shared" si="74"/>
        <v>-4.7479083199706971E-2</v>
      </c>
      <c r="AN84" s="34">
        <f t="shared" si="68"/>
        <v>-2.1460419665874753E-2</v>
      </c>
      <c r="AO84" s="34">
        <f t="shared" si="75"/>
        <v>-2.1694042954759945E-2</v>
      </c>
      <c r="AS84" s="95">
        <v>42314</v>
      </c>
      <c r="AT84" s="34">
        <f t="shared" si="69"/>
        <v>8.4600646629146237E-2</v>
      </c>
      <c r="AU84" s="34">
        <f t="shared" si="70"/>
        <v>8.1211851616002903E-2</v>
      </c>
      <c r="AV84" s="34">
        <f t="shared" si="71"/>
        <v>2.5467779928058487E-2</v>
      </c>
      <c r="AW84" s="34">
        <f t="shared" si="72"/>
        <v>2.5148879146474196E-2</v>
      </c>
      <c r="BI84" s="98">
        <v>42338</v>
      </c>
      <c r="BJ84" s="34">
        <f t="shared" si="80"/>
        <v>-6.9908590213991109E-2</v>
      </c>
      <c r="BK84" s="34">
        <f t="shared" si="81"/>
        <v>-6.4993189182870961E-2</v>
      </c>
      <c r="BL84" s="34"/>
      <c r="BN84" s="95">
        <v>42331</v>
      </c>
      <c r="BO84" s="34">
        <f t="shared" si="50"/>
        <v>6.1152310843953554E-2</v>
      </c>
      <c r="BP84" s="34">
        <f t="shared" si="51"/>
        <v>2.2009447807806285E-2</v>
      </c>
      <c r="BQ84" s="34"/>
      <c r="BS84" s="95">
        <v>42335</v>
      </c>
      <c r="BT84" s="34">
        <f t="shared" si="77"/>
        <v>3.8263986935448434E-2</v>
      </c>
      <c r="BU84" s="34">
        <f t="shared" si="78"/>
        <v>-3.2394192318506067E-3</v>
      </c>
    </row>
    <row r="85" spans="3:73" s="24" customFormat="1" ht="12.75" x14ac:dyDescent="0.2">
      <c r="C85" s="95">
        <v>42677</v>
      </c>
      <c r="D85" s="96">
        <v>32.229999999999997</v>
      </c>
      <c r="E85" s="30">
        <v>61750.1722429</v>
      </c>
      <c r="G85" s="41">
        <f t="shared" si="55"/>
        <v>4</v>
      </c>
      <c r="H85" s="95">
        <v>41843</v>
      </c>
      <c r="I85" s="97">
        <f t="shared" si="56"/>
        <v>21.783710299999999</v>
      </c>
      <c r="J85" s="30">
        <f t="shared" si="57"/>
        <v>57419.96</v>
      </c>
      <c r="K85" s="30"/>
      <c r="L85" s="30"/>
      <c r="M85" s="30"/>
      <c r="N85" s="30"/>
      <c r="P85" s="98">
        <v>42317</v>
      </c>
      <c r="Q85" s="97">
        <f t="shared" si="58"/>
        <v>17.881701799999998</v>
      </c>
      <c r="R85" s="30">
        <f t="shared" si="59"/>
        <v>46194.920165900003</v>
      </c>
      <c r="T85" s="95">
        <v>42317</v>
      </c>
      <c r="U85" s="97">
        <f t="shared" si="60"/>
        <v>17.933216952000002</v>
      </c>
      <c r="V85" s="30">
        <f t="shared" si="61"/>
        <v>47384.792093700002</v>
      </c>
      <c r="X85" s="95">
        <v>42321</v>
      </c>
      <c r="Y85" s="97">
        <f t="shared" si="62"/>
        <v>17.830186648000002</v>
      </c>
      <c r="Z85" s="30">
        <f t="shared" si="63"/>
        <v>46573.422802120003</v>
      </c>
      <c r="AC85" s="98">
        <v>42317</v>
      </c>
      <c r="AD85" s="34">
        <f t="shared" si="64"/>
        <v>2.2662889518413554E-2</v>
      </c>
      <c r="AE85" s="34">
        <f t="shared" si="76"/>
        <v>2.2409901399584108E-2</v>
      </c>
      <c r="AF85" s="34">
        <f t="shared" si="65"/>
        <v>-3.868067385781937E-2</v>
      </c>
      <c r="AG85" s="34">
        <f t="shared" si="66"/>
        <v>-3.9448639938749828E-2</v>
      </c>
      <c r="AK85" s="95">
        <v>42317</v>
      </c>
      <c r="AL85" s="34">
        <f t="shared" si="67"/>
        <v>8.86783942264322E-2</v>
      </c>
      <c r="AM85" s="34">
        <f t="shared" si="74"/>
        <v>8.4964478228539947E-2</v>
      </c>
      <c r="AN85" s="34">
        <f t="shared" si="68"/>
        <v>2.2982404203594653E-2</v>
      </c>
      <c r="AO85" s="34">
        <f t="shared" si="75"/>
        <v>2.2722286629574845E-2</v>
      </c>
      <c r="AS85" s="95">
        <v>42321</v>
      </c>
      <c r="AT85" s="34">
        <f t="shared" si="69"/>
        <v>-6.4587358542643747E-3</v>
      </c>
      <c r="AU85" s="34">
        <f t="shared" si="70"/>
        <v>-6.4796837352837176E-3</v>
      </c>
      <c r="AV85" s="34">
        <f t="shared" si="71"/>
        <v>-2.3254713005859684E-2</v>
      </c>
      <c r="AW85" s="34">
        <f t="shared" si="72"/>
        <v>-2.3529370250161896E-2</v>
      </c>
      <c r="BI85" s="98">
        <v>42345</v>
      </c>
      <c r="BJ85" s="34">
        <f t="shared" si="80"/>
        <v>-3.6054483595231723E-2</v>
      </c>
      <c r="BK85" s="34">
        <f t="shared" si="81"/>
        <v>2.2655548271482834E-3</v>
      </c>
      <c r="BL85" s="34"/>
      <c r="BN85" s="95">
        <v>42338</v>
      </c>
      <c r="BO85" s="34">
        <f t="shared" si="50"/>
        <v>-1.7991947592166937E-3</v>
      </c>
      <c r="BP85" s="34">
        <f t="shared" si="51"/>
        <v>-2.2992017959710863E-2</v>
      </c>
      <c r="BQ85" s="34"/>
      <c r="BS85" s="95">
        <v>42342</v>
      </c>
      <c r="BT85" s="34">
        <f t="shared" si="77"/>
        <v>-3.0938922551654337E-2</v>
      </c>
      <c r="BU85" s="34">
        <f t="shared" si="78"/>
        <v>-4.0959495724929761E-2</v>
      </c>
    </row>
    <row r="86" spans="3:73" s="24" customFormat="1" ht="12.75" x14ac:dyDescent="0.2">
      <c r="C86" s="95">
        <v>42675</v>
      </c>
      <c r="D86" s="96">
        <v>32.75</v>
      </c>
      <c r="E86" s="30">
        <v>63326.417209599997</v>
      </c>
      <c r="G86" s="41">
        <f t="shared" si="55"/>
        <v>5</v>
      </c>
      <c r="H86" s="95">
        <v>41844</v>
      </c>
      <c r="I86" s="97">
        <f t="shared" si="56"/>
        <v>21.999390600000002</v>
      </c>
      <c r="J86" s="30">
        <f t="shared" si="57"/>
        <v>57977.56</v>
      </c>
      <c r="K86" s="30"/>
      <c r="L86" s="30"/>
      <c r="M86" s="30"/>
      <c r="N86" s="30"/>
      <c r="P86" s="98">
        <v>42324</v>
      </c>
      <c r="Q86" s="97">
        <f t="shared" si="58"/>
        <v>18.15909108</v>
      </c>
      <c r="R86" s="30">
        <f t="shared" si="59"/>
        <v>46846.8738247</v>
      </c>
      <c r="T86" s="95">
        <v>42324</v>
      </c>
      <c r="U86" s="97">
        <f t="shared" si="60"/>
        <v>17.885664503999998</v>
      </c>
      <c r="V86" s="30">
        <f t="shared" si="61"/>
        <v>46703.813533880006</v>
      </c>
      <c r="X86" s="95">
        <v>42328</v>
      </c>
      <c r="Y86" s="97">
        <f t="shared" si="62"/>
        <v>18.528117890000001</v>
      </c>
      <c r="Z86" s="30">
        <f t="shared" si="63"/>
        <v>47417.284530074998</v>
      </c>
      <c r="AC86" s="98">
        <v>42324</v>
      </c>
      <c r="AD86" s="34">
        <f t="shared" si="64"/>
        <v>1.5512465373961337E-2</v>
      </c>
      <c r="AE86" s="34">
        <f t="shared" si="76"/>
        <v>1.5393377072723835E-2</v>
      </c>
      <c r="AF86" s="34">
        <f t="shared" si="65"/>
        <v>1.4113102835953351E-2</v>
      </c>
      <c r="AG86" s="34">
        <f t="shared" si="66"/>
        <v>1.4014440207064443E-2</v>
      </c>
      <c r="AK86" s="95">
        <v>42324</v>
      </c>
      <c r="AL86" s="34">
        <f t="shared" si="67"/>
        <v>-2.6516407026850874E-3</v>
      </c>
      <c r="AM86" s="34">
        <f t="shared" si="74"/>
        <v>-2.6551625290161724E-3</v>
      </c>
      <c r="AN86" s="34">
        <f t="shared" si="68"/>
        <v>-1.4371247181446112E-2</v>
      </c>
      <c r="AO86" s="34">
        <f t="shared" si="75"/>
        <v>-1.4475513719967381E-2</v>
      </c>
      <c r="AS86" s="95">
        <v>42328</v>
      </c>
      <c r="AT86" s="34">
        <f t="shared" si="69"/>
        <v>3.9143238137570702E-2</v>
      </c>
      <c r="AU86" s="34">
        <f t="shared" si="70"/>
        <v>3.8396564152666006E-2</v>
      </c>
      <c r="AV86" s="34">
        <f t="shared" si="71"/>
        <v>1.8118954484843686E-2</v>
      </c>
      <c r="AW86" s="34">
        <f t="shared" si="72"/>
        <v>1.7956762465659137E-2</v>
      </c>
      <c r="BI86" s="98">
        <v>42352</v>
      </c>
      <c r="BJ86" s="34">
        <f t="shared" si="80"/>
        <v>-3.6266177984394493E-2</v>
      </c>
      <c r="BK86" s="34">
        <f t="shared" si="81"/>
        <v>-1.0567733193883672E-2</v>
      </c>
      <c r="BL86" s="34"/>
      <c r="BN86" s="95">
        <v>42345</v>
      </c>
      <c r="BO86" s="34">
        <f t="shared" si="50"/>
        <v>-2.3876054948340695E-2</v>
      </c>
      <c r="BP86" s="34">
        <f t="shared" si="51"/>
        <v>-2.760429621609467E-2</v>
      </c>
      <c r="BQ86" s="34"/>
      <c r="BS86" s="95">
        <v>42349</v>
      </c>
      <c r="BT86" s="34">
        <f t="shared" si="77"/>
        <v>-2.3957744667711077E-2</v>
      </c>
      <c r="BU86" s="34">
        <f t="shared" si="78"/>
        <v>-7.4200567642397793E-4</v>
      </c>
    </row>
    <row r="87" spans="3:73" s="24" customFormat="1" ht="12.75" x14ac:dyDescent="0.2">
      <c r="C87" s="95">
        <v>42674</v>
      </c>
      <c r="D87" s="96">
        <v>33.700000000000003</v>
      </c>
      <c r="E87" s="30">
        <v>64924.515231799996</v>
      </c>
      <c r="G87" s="41">
        <f t="shared" si="55"/>
        <v>6</v>
      </c>
      <c r="H87" s="95">
        <v>41845</v>
      </c>
      <c r="I87" s="97">
        <f t="shared" si="56"/>
        <v>21.5484227</v>
      </c>
      <c r="J87" s="30">
        <f t="shared" si="57"/>
        <v>57821.08</v>
      </c>
      <c r="K87" s="30"/>
      <c r="L87" s="30"/>
      <c r="M87" s="97">
        <f t="shared" ref="M87:N87" si="84">AVERAGE(I83:I87)</f>
        <v>21.968018919999999</v>
      </c>
      <c r="N87" s="30">
        <f t="shared" si="84"/>
        <v>57767.167999999991</v>
      </c>
      <c r="P87" s="98">
        <v>42331</v>
      </c>
      <c r="Q87" s="97">
        <f t="shared" si="58"/>
        <v>20.100816040000002</v>
      </c>
      <c r="R87" s="30">
        <f t="shared" si="59"/>
        <v>48150.272352</v>
      </c>
      <c r="T87" s="95">
        <v>42331</v>
      </c>
      <c r="U87" s="97">
        <f t="shared" si="60"/>
        <v>19.013549130000001</v>
      </c>
      <c r="V87" s="30">
        <f t="shared" si="61"/>
        <v>47743.134161900001</v>
      </c>
      <c r="X87" s="95">
        <v>42335</v>
      </c>
      <c r="Y87" s="97">
        <f t="shared" si="62"/>
        <v>19.250816031999999</v>
      </c>
      <c r="Z87" s="30">
        <f t="shared" si="63"/>
        <v>47263.928592839999</v>
      </c>
      <c r="AC87" s="98">
        <v>42331</v>
      </c>
      <c r="AD87" s="34">
        <f t="shared" si="64"/>
        <v>0.10692853246044742</v>
      </c>
      <c r="AE87" s="34">
        <f t="shared" si="76"/>
        <v>0.1015890919861098</v>
      </c>
      <c r="AF87" s="34">
        <f t="shared" si="65"/>
        <v>2.7822529464341494E-2</v>
      </c>
      <c r="AG87" s="34">
        <f t="shared" si="66"/>
        <v>2.7442515421702628E-2</v>
      </c>
      <c r="AK87" s="95">
        <v>42331</v>
      </c>
      <c r="AL87" s="34">
        <f t="shared" si="67"/>
        <v>6.306081754735815E-2</v>
      </c>
      <c r="AM87" s="34">
        <f t="shared" si="74"/>
        <v>6.1152310843953554E-2</v>
      </c>
      <c r="AN87" s="34">
        <f t="shared" si="68"/>
        <v>2.2253442478868513E-2</v>
      </c>
      <c r="AO87" s="34">
        <f t="shared" si="75"/>
        <v>2.2009447807806285E-2</v>
      </c>
      <c r="AS87" s="95">
        <v>42335</v>
      </c>
      <c r="AT87" s="34">
        <f t="shared" si="69"/>
        <v>3.90054805507285E-2</v>
      </c>
      <c r="AU87" s="34">
        <f t="shared" si="70"/>
        <v>3.8263986935448434E-2</v>
      </c>
      <c r="AV87" s="34">
        <f t="shared" si="71"/>
        <v>-3.2341779744415877E-3</v>
      </c>
      <c r="AW87" s="34">
        <f t="shared" si="72"/>
        <v>-3.2394192318506067E-3</v>
      </c>
      <c r="BI87" s="98">
        <v>42359</v>
      </c>
      <c r="BJ87" s="34">
        <f t="shared" si="80"/>
        <v>2.2472855852058576E-2</v>
      </c>
      <c r="BK87" s="34">
        <f t="shared" si="81"/>
        <v>-3.5191998489134131E-2</v>
      </c>
      <c r="BL87" s="34"/>
      <c r="BN87" s="95">
        <v>42352</v>
      </c>
      <c r="BO87" s="34">
        <f t="shared" si="50"/>
        <v>-2.3912418784864751E-2</v>
      </c>
      <c r="BP87" s="34">
        <f t="shared" si="51"/>
        <v>-3.292543873874911E-3</v>
      </c>
      <c r="BQ87" s="34"/>
      <c r="BS87" s="95">
        <v>42356</v>
      </c>
      <c r="BT87" s="34">
        <f t="shared" si="77"/>
        <v>-3.114209260545691E-2</v>
      </c>
      <c r="BU87" s="34">
        <f t="shared" si="78"/>
        <v>-1.26965836418541E-2</v>
      </c>
    </row>
    <row r="88" spans="3:73" s="24" customFormat="1" ht="12.75" x14ac:dyDescent="0.2">
      <c r="C88" s="95">
        <v>42671</v>
      </c>
      <c r="D88" s="96">
        <v>32.869999999999997</v>
      </c>
      <c r="E88" s="30">
        <v>64307.632657000002</v>
      </c>
      <c r="G88" s="41">
        <f t="shared" si="55"/>
        <v>7</v>
      </c>
      <c r="H88" s="95">
        <v>41846</v>
      </c>
      <c r="I88" s="97" t="str">
        <f t="shared" si="56"/>
        <v/>
      </c>
      <c r="J88" s="30" t="str">
        <f t="shared" si="57"/>
        <v/>
      </c>
      <c r="K88" s="30"/>
      <c r="L88" s="30"/>
      <c r="M88" s="30"/>
      <c r="N88" s="30"/>
      <c r="P88" s="98">
        <v>42338</v>
      </c>
      <c r="Q88" s="97">
        <f t="shared" si="58"/>
        <v>18.743589920000002</v>
      </c>
      <c r="R88" s="30">
        <f t="shared" si="59"/>
        <v>45120.360879300002</v>
      </c>
      <c r="T88" s="95">
        <v>42338</v>
      </c>
      <c r="U88" s="97">
        <f t="shared" si="60"/>
        <v>18.979370807999999</v>
      </c>
      <c r="V88" s="30">
        <f t="shared" si="61"/>
        <v>46657.946298299998</v>
      </c>
      <c r="X88" s="95">
        <v>42342</v>
      </c>
      <c r="Y88" s="97">
        <f t="shared" si="62"/>
        <v>18.66433584</v>
      </c>
      <c r="Z88" s="30">
        <f t="shared" si="63"/>
        <v>45367.132984800002</v>
      </c>
      <c r="AC88" s="98">
        <v>42338</v>
      </c>
      <c r="AD88" s="34">
        <f t="shared" si="64"/>
        <v>-6.7520946278955107E-2</v>
      </c>
      <c r="AE88" s="34">
        <f t="shared" si="76"/>
        <v>-6.9908590213991109E-2</v>
      </c>
      <c r="AF88" s="34">
        <f t="shared" si="65"/>
        <v>-6.2926154405731904E-2</v>
      </c>
      <c r="AG88" s="34">
        <f t="shared" si="66"/>
        <v>-6.4993189182870961E-2</v>
      </c>
      <c r="AK88" s="95">
        <v>42338</v>
      </c>
      <c r="AL88" s="34">
        <f t="shared" si="67"/>
        <v>-1.7975771785855299E-3</v>
      </c>
      <c r="AM88" s="34">
        <f t="shared" si="74"/>
        <v>-1.7991947592166937E-3</v>
      </c>
      <c r="AN88" s="34">
        <f t="shared" si="68"/>
        <v>-2.2729715647072157E-2</v>
      </c>
      <c r="AO88" s="34">
        <f t="shared" si="75"/>
        <v>-2.2992017959710863E-2</v>
      </c>
      <c r="AS88" s="95">
        <v>42342</v>
      </c>
      <c r="AT88" s="34">
        <f t="shared" si="69"/>
        <v>-3.046521202140795E-2</v>
      </c>
      <c r="AU88" s="34">
        <f t="shared" si="70"/>
        <v>-3.0938922551654337E-2</v>
      </c>
      <c r="AV88" s="34">
        <f t="shared" si="71"/>
        <v>-4.0131992081744561E-2</v>
      </c>
      <c r="AW88" s="34">
        <f t="shared" si="72"/>
        <v>-4.0959495724929761E-2</v>
      </c>
      <c r="BI88" s="98">
        <v>42366</v>
      </c>
      <c r="BJ88" s="34">
        <f t="shared" si="80"/>
        <v>5.4067221270275793E-2</v>
      </c>
      <c r="BK88" s="34">
        <f t="shared" si="81"/>
        <v>1.2979851968178557E-2</v>
      </c>
      <c r="BL88" s="34"/>
      <c r="BN88" s="95">
        <v>42359</v>
      </c>
      <c r="BO88" s="34">
        <f t="shared" si="50"/>
        <v>-1.9572693154873946E-2</v>
      </c>
      <c r="BP88" s="34">
        <f t="shared" si="51"/>
        <v>-1.7534905888075731E-2</v>
      </c>
      <c r="BQ88" s="34"/>
      <c r="BS88" s="95">
        <v>42363</v>
      </c>
      <c r="BT88" s="34">
        <f t="shared" si="77"/>
        <v>3.3820536366859708E-2</v>
      </c>
      <c r="BU88" s="34">
        <f t="shared" si="78"/>
        <v>-2.717631292382779E-2</v>
      </c>
    </row>
    <row r="89" spans="3:73" s="24" customFormat="1" ht="12.75" x14ac:dyDescent="0.2">
      <c r="C89" s="95">
        <v>42670</v>
      </c>
      <c r="D89" s="96">
        <v>32.75</v>
      </c>
      <c r="E89" s="30">
        <v>64249.504592800004</v>
      </c>
      <c r="G89" s="41">
        <f t="shared" si="55"/>
        <v>1</v>
      </c>
      <c r="H89" s="95">
        <v>41847</v>
      </c>
      <c r="I89" s="97" t="str">
        <f t="shared" si="56"/>
        <v/>
      </c>
      <c r="J89" s="30" t="str">
        <f t="shared" si="57"/>
        <v/>
      </c>
      <c r="K89" s="30"/>
      <c r="L89" s="30"/>
      <c r="M89" s="30"/>
      <c r="N89" s="30"/>
      <c r="P89" s="98">
        <v>42345</v>
      </c>
      <c r="Q89" s="97">
        <f t="shared" si="58"/>
        <v>18.079837000000001</v>
      </c>
      <c r="R89" s="30">
        <f t="shared" si="59"/>
        <v>45222.6994137</v>
      </c>
      <c r="T89" s="95">
        <v>42345</v>
      </c>
      <c r="U89" s="97">
        <f t="shared" si="60"/>
        <v>18.531585256</v>
      </c>
      <c r="V89" s="30">
        <f t="shared" si="61"/>
        <v>45387.600691680003</v>
      </c>
      <c r="X89" s="95">
        <v>42349</v>
      </c>
      <c r="Y89" s="97">
        <f t="shared" si="62"/>
        <v>18.222494344000001</v>
      </c>
      <c r="Z89" s="30">
        <f t="shared" si="63"/>
        <v>45333.482800459999</v>
      </c>
      <c r="AC89" s="98">
        <v>42345</v>
      </c>
      <c r="AD89" s="34">
        <f t="shared" si="64"/>
        <v>-3.5412262156448215E-2</v>
      </c>
      <c r="AE89" s="34">
        <f t="shared" si="76"/>
        <v>-3.6054483595231723E-2</v>
      </c>
      <c r="AF89" s="34">
        <f t="shared" si="65"/>
        <v>2.268123135667377E-3</v>
      </c>
      <c r="AG89" s="34">
        <f t="shared" si="66"/>
        <v>2.2655548271482834E-3</v>
      </c>
      <c r="AK89" s="95">
        <v>42345</v>
      </c>
      <c r="AL89" s="34">
        <f t="shared" si="67"/>
        <v>-2.3593276960016674E-2</v>
      </c>
      <c r="AM89" s="34">
        <f t="shared" si="74"/>
        <v>-2.3876054948340695E-2</v>
      </c>
      <c r="AN89" s="34">
        <f t="shared" si="68"/>
        <v>-2.7226779303534787E-2</v>
      </c>
      <c r="AO89" s="34">
        <f t="shared" si="75"/>
        <v>-2.760429621609467E-2</v>
      </c>
      <c r="AS89" s="95">
        <v>42349</v>
      </c>
      <c r="AT89" s="34">
        <f t="shared" si="69"/>
        <v>-2.3673036093418198E-2</v>
      </c>
      <c r="AU89" s="34">
        <f t="shared" si="70"/>
        <v>-2.3957744667711077E-2</v>
      </c>
      <c r="AV89" s="34">
        <f t="shared" si="71"/>
        <v>-7.4173045828740403E-4</v>
      </c>
      <c r="AW89" s="34">
        <f t="shared" si="72"/>
        <v>-7.4200567642397793E-4</v>
      </c>
      <c r="BI89" s="98">
        <v>42373</v>
      </c>
      <c r="BJ89" s="34">
        <f t="shared" si="80"/>
        <v>-4.5768418455580703E-2</v>
      </c>
      <c r="BK89" s="34">
        <f t="shared" si="81"/>
        <v>-3.7797264275879636E-2</v>
      </c>
      <c r="BL89" s="34"/>
      <c r="BN89" s="95">
        <v>42366</v>
      </c>
      <c r="BO89" s="34">
        <f t="shared" si="50"/>
        <v>4.7255748165892376E-2</v>
      </c>
      <c r="BP89" s="34">
        <f t="shared" si="51"/>
        <v>-1.5929128378204697E-2</v>
      </c>
      <c r="BQ89" s="34"/>
      <c r="BS89" s="95">
        <v>42370</v>
      </c>
      <c r="BT89" s="34">
        <f t="shared" si="77"/>
        <v>2.6044996979322704E-2</v>
      </c>
      <c r="BU89" s="34">
        <f t="shared" si="78"/>
        <v>6.4150499785864867E-4</v>
      </c>
    </row>
    <row r="90" spans="3:73" s="24" customFormat="1" ht="12.75" x14ac:dyDescent="0.2">
      <c r="C90" s="95">
        <v>42669</v>
      </c>
      <c r="D90" s="96">
        <v>32.590000000000003</v>
      </c>
      <c r="E90" s="30">
        <v>63825.687469299999</v>
      </c>
      <c r="G90" s="41">
        <f t="shared" si="55"/>
        <v>2</v>
      </c>
      <c r="H90" s="95">
        <v>41848</v>
      </c>
      <c r="I90" s="97">
        <f t="shared" si="56"/>
        <v>21.322938749999999</v>
      </c>
      <c r="J90" s="30">
        <f t="shared" si="57"/>
        <v>57695.72</v>
      </c>
      <c r="K90" s="97">
        <f t="shared" ref="K90:L90" si="85">AVERAGE(I84:I87,I90)</f>
        <v>21.762142269999998</v>
      </c>
      <c r="L90" s="30">
        <f t="shared" si="85"/>
        <v>57779.528000000006</v>
      </c>
      <c r="M90" s="30"/>
      <c r="N90" s="30"/>
      <c r="P90" s="98">
        <v>42352</v>
      </c>
      <c r="Q90" s="97">
        <f t="shared" si="58"/>
        <v>17.435897600000001</v>
      </c>
      <c r="R90" s="30">
        <f t="shared" si="59"/>
        <v>44747.314287699999</v>
      </c>
      <c r="T90" s="95">
        <v>42352</v>
      </c>
      <c r="U90" s="97">
        <f t="shared" si="60"/>
        <v>18.093706464</v>
      </c>
      <c r="V90" s="30">
        <f t="shared" si="61"/>
        <v>45238.405775259991</v>
      </c>
      <c r="X90" s="95">
        <v>42356</v>
      </c>
      <c r="Y90" s="97">
        <f t="shared" si="62"/>
        <v>17.663753079999999</v>
      </c>
      <c r="Z90" s="30">
        <f t="shared" si="63"/>
        <v>44761.540981099999</v>
      </c>
      <c r="AC90" s="98">
        <v>42352</v>
      </c>
      <c r="AD90" s="34">
        <f t="shared" si="64"/>
        <v>-3.5616438356164459E-2</v>
      </c>
      <c r="AE90" s="34">
        <f t="shared" si="76"/>
        <v>-3.6266177984394493E-2</v>
      </c>
      <c r="AF90" s="34">
        <f t="shared" si="65"/>
        <v>-1.0512090878325275E-2</v>
      </c>
      <c r="AG90" s="34">
        <f t="shared" si="66"/>
        <v>-1.0567733193883672E-2</v>
      </c>
      <c r="AK90" s="95">
        <v>42352</v>
      </c>
      <c r="AL90" s="34">
        <f t="shared" si="67"/>
        <v>-2.3628782208916843E-2</v>
      </c>
      <c r="AM90" s="34">
        <f t="shared" si="74"/>
        <v>-2.3912418784864751E-2</v>
      </c>
      <c r="AN90" s="34">
        <f t="shared" si="68"/>
        <v>-3.287129395393662E-3</v>
      </c>
      <c r="AO90" s="34">
        <f t="shared" si="75"/>
        <v>-3.292543873874911E-3</v>
      </c>
      <c r="AS90" s="95">
        <v>42356</v>
      </c>
      <c r="AT90" s="34">
        <f t="shared" si="69"/>
        <v>-3.0662172447537328E-2</v>
      </c>
      <c r="AU90" s="34">
        <f t="shared" si="70"/>
        <v>-3.114209260545691E-2</v>
      </c>
      <c r="AV90" s="34">
        <f t="shared" si="71"/>
        <v>-1.2616322065468921E-2</v>
      </c>
      <c r="AW90" s="34">
        <f t="shared" si="72"/>
        <v>-1.26965836418541E-2</v>
      </c>
      <c r="BI90" s="98">
        <v>42380</v>
      </c>
      <c r="BJ90" s="34">
        <f t="shared" si="80"/>
        <v>-5.0858417233490966E-2</v>
      </c>
      <c r="BK90" s="34">
        <f t="shared" si="81"/>
        <v>-5.3381063743395803E-2</v>
      </c>
      <c r="BL90" s="34"/>
      <c r="BN90" s="95">
        <v>42373</v>
      </c>
      <c r="BO90" s="34">
        <f t="shared" si="50"/>
        <v>-6.9475651328088266E-3</v>
      </c>
      <c r="BP90" s="34">
        <f t="shared" si="51"/>
        <v>-1.615913500203171E-2</v>
      </c>
      <c r="BQ90" s="34"/>
      <c r="BS90" s="95">
        <v>42377</v>
      </c>
      <c r="BT90" s="34">
        <f t="shared" si="77"/>
        <v>-7.6378009864067453E-2</v>
      </c>
      <c r="BU90" s="34">
        <f t="shared" si="78"/>
        <v>-4.8444537602314174E-2</v>
      </c>
    </row>
    <row r="91" spans="3:73" s="24" customFormat="1" ht="12.75" x14ac:dyDescent="0.2">
      <c r="C91" s="95">
        <v>42668</v>
      </c>
      <c r="D91" s="96">
        <v>32.29</v>
      </c>
      <c r="E91" s="30">
        <v>63866.200174500002</v>
      </c>
      <c r="G91" s="41">
        <f t="shared" si="55"/>
        <v>3</v>
      </c>
      <c r="H91" s="95">
        <v>41849</v>
      </c>
      <c r="I91" s="97">
        <f t="shared" si="56"/>
        <v>20.626879599999999</v>
      </c>
      <c r="J91" s="30">
        <f t="shared" si="57"/>
        <v>57118.81</v>
      </c>
      <c r="K91" s="30"/>
      <c r="L91" s="30"/>
      <c r="M91" s="30"/>
      <c r="N91" s="30"/>
      <c r="P91" s="98">
        <v>42359</v>
      </c>
      <c r="Q91" s="97">
        <f t="shared" si="58"/>
        <v>17.832167999999999</v>
      </c>
      <c r="R91" s="30">
        <f t="shared" si="59"/>
        <v>43199.953916999999</v>
      </c>
      <c r="T91" s="95">
        <v>42359</v>
      </c>
      <c r="U91" s="97">
        <f t="shared" si="60"/>
        <v>17.743007160000001</v>
      </c>
      <c r="V91" s="30">
        <f t="shared" si="61"/>
        <v>44452.068906960005</v>
      </c>
      <c r="X91" s="95">
        <v>42363</v>
      </c>
      <c r="Y91" s="97">
        <f t="shared" si="62"/>
        <v>18.271367693333332</v>
      </c>
      <c r="Z91" s="30">
        <f t="shared" si="63"/>
        <v>43561.467975</v>
      </c>
      <c r="AC91" s="98">
        <v>42359</v>
      </c>
      <c r="AD91" s="34">
        <f t="shared" si="64"/>
        <v>2.2727272727272707E-2</v>
      </c>
      <c r="AE91" s="34">
        <f t="shared" si="76"/>
        <v>2.2472855852058576E-2</v>
      </c>
      <c r="AF91" s="34">
        <f t="shared" si="65"/>
        <v>-3.457996072683478E-2</v>
      </c>
      <c r="AG91" s="34">
        <f t="shared" si="66"/>
        <v>-3.5191998489134131E-2</v>
      </c>
      <c r="AK91" s="95">
        <v>42359</v>
      </c>
      <c r="AL91" s="34">
        <f t="shared" si="67"/>
        <v>-1.9382391590013093E-2</v>
      </c>
      <c r="AM91" s="34">
        <f t="shared" si="74"/>
        <v>-1.9572693154873946E-2</v>
      </c>
      <c r="AN91" s="34">
        <f t="shared" si="68"/>
        <v>-1.7382064085247229E-2</v>
      </c>
      <c r="AO91" s="34">
        <f t="shared" si="75"/>
        <v>-1.7534905888075731E-2</v>
      </c>
      <c r="AS91" s="95">
        <v>42363</v>
      </c>
      <c r="AT91" s="34">
        <f t="shared" si="69"/>
        <v>3.4398953075341243E-2</v>
      </c>
      <c r="AU91" s="34">
        <f t="shared" si="70"/>
        <v>3.3820536366859708E-2</v>
      </c>
      <c r="AV91" s="34">
        <f t="shared" si="71"/>
        <v>-2.6810359513912085E-2</v>
      </c>
      <c r="AW91" s="34">
        <f t="shared" si="72"/>
        <v>-2.717631292382779E-2</v>
      </c>
      <c r="BI91" s="98">
        <v>42387</v>
      </c>
      <c r="BJ91" s="34">
        <f t="shared" si="80"/>
        <v>9.2935821743862695E-2</v>
      </c>
      <c r="BK91" s="34">
        <f t="shared" si="81"/>
        <v>-5.1706872283896387E-2</v>
      </c>
      <c r="BL91" s="34"/>
      <c r="BN91" s="95">
        <v>42380</v>
      </c>
      <c r="BO91" s="34">
        <f t="shared" si="50"/>
        <v>-7.1613903883651048E-2</v>
      </c>
      <c r="BP91" s="34">
        <f t="shared" si="51"/>
        <v>-4.6559030192073081E-2</v>
      </c>
      <c r="BQ91" s="34"/>
      <c r="BS91" s="95">
        <v>42384</v>
      </c>
      <c r="BT91" s="34">
        <f t="shared" si="77"/>
        <v>1.4266546320579769E-2</v>
      </c>
      <c r="BU91" s="34">
        <f t="shared" si="78"/>
        <v>-5.5257453948083929E-2</v>
      </c>
    </row>
    <row r="92" spans="3:73" s="24" customFormat="1" ht="12.75" x14ac:dyDescent="0.2">
      <c r="C92" s="95">
        <v>42667</v>
      </c>
      <c r="D92" s="96">
        <v>31.9</v>
      </c>
      <c r="E92" s="30">
        <v>64059.891857399998</v>
      </c>
      <c r="G92" s="41">
        <f t="shared" si="55"/>
        <v>4</v>
      </c>
      <c r="H92" s="95">
        <v>41850</v>
      </c>
      <c r="I92" s="97">
        <f t="shared" si="56"/>
        <v>20.205322649999999</v>
      </c>
      <c r="J92" s="30">
        <f t="shared" si="57"/>
        <v>56877.97</v>
      </c>
      <c r="K92" s="30"/>
      <c r="L92" s="30"/>
      <c r="M92" s="30"/>
      <c r="N92" s="30"/>
      <c r="P92" s="98">
        <v>42366</v>
      </c>
      <c r="Q92" s="97">
        <f t="shared" si="58"/>
        <v>18.822844</v>
      </c>
      <c r="R92" s="30">
        <f t="shared" si="59"/>
        <v>43764.337809800003</v>
      </c>
      <c r="T92" s="95">
        <v>42366</v>
      </c>
      <c r="U92" s="97">
        <f t="shared" si="60"/>
        <v>18.601593026666666</v>
      </c>
      <c r="V92" s="30">
        <f t="shared" si="61"/>
        <v>43749.59593926667</v>
      </c>
      <c r="X92" s="95">
        <v>42370</v>
      </c>
      <c r="Y92" s="97">
        <f t="shared" si="62"/>
        <v>18.753496679999998</v>
      </c>
      <c r="Z92" s="30">
        <f t="shared" si="63"/>
        <v>43589.421839733339</v>
      </c>
      <c r="AC92" s="98">
        <v>42366</v>
      </c>
      <c r="AD92" s="34">
        <f t="shared" si="64"/>
        <v>5.555555555555558E-2</v>
      </c>
      <c r="AE92" s="34">
        <f t="shared" si="76"/>
        <v>5.4067221270275793E-2</v>
      </c>
      <c r="AF92" s="34">
        <f t="shared" si="65"/>
        <v>1.306445589928984E-2</v>
      </c>
      <c r="AG92" s="34">
        <f t="shared" si="66"/>
        <v>1.2979851968178557E-2</v>
      </c>
      <c r="AK92" s="95">
        <v>42366</v>
      </c>
      <c r="AL92" s="34">
        <f t="shared" si="67"/>
        <v>4.8390098641354795E-2</v>
      </c>
      <c r="AM92" s="34">
        <f t="shared" si="74"/>
        <v>4.7255748165892376E-2</v>
      </c>
      <c r="AN92" s="34">
        <f t="shared" si="68"/>
        <v>-1.580293077390027E-2</v>
      </c>
      <c r="AO92" s="34">
        <f t="shared" si="75"/>
        <v>-1.5929128378204697E-2</v>
      </c>
      <c r="AS92" s="95">
        <v>42370</v>
      </c>
      <c r="AT92" s="34">
        <f t="shared" si="69"/>
        <v>2.6387131754924908E-2</v>
      </c>
      <c r="AU92" s="34">
        <f t="shared" si="70"/>
        <v>2.6044996979322704E-2</v>
      </c>
      <c r="AV92" s="34">
        <f t="shared" si="71"/>
        <v>6.4171080619646048E-4</v>
      </c>
      <c r="AW92" s="34">
        <f t="shared" si="72"/>
        <v>6.4150499785864867E-4</v>
      </c>
      <c r="BI92" s="102">
        <v>42395</v>
      </c>
      <c r="BJ92" s="34">
        <f t="shared" si="80"/>
        <v>4.3923360973334484E-2</v>
      </c>
      <c r="BK92" s="34">
        <f t="shared" si="81"/>
        <v>-1.1660451354899929E-2</v>
      </c>
      <c r="BL92" s="34"/>
      <c r="BN92" s="95">
        <v>42387</v>
      </c>
      <c r="BO92" s="34">
        <f t="shared" si="50"/>
        <v>4.3293876410536947E-2</v>
      </c>
      <c r="BP92" s="34">
        <f t="shared" si="51"/>
        <v>-5.49510887493053E-2</v>
      </c>
      <c r="BQ92" s="34"/>
      <c r="BS92" s="95">
        <v>42391</v>
      </c>
      <c r="BT92" s="34">
        <f t="shared" si="77"/>
        <v>6.8640551606843903E-2</v>
      </c>
      <c r="BU92" s="34">
        <f t="shared" si="78"/>
        <v>-3.6752105955815149E-2</v>
      </c>
    </row>
    <row r="93" spans="3:73" s="24" customFormat="1" ht="12.75" x14ac:dyDescent="0.2">
      <c r="C93" s="95">
        <v>42664</v>
      </c>
      <c r="D93" s="96">
        <v>32.15</v>
      </c>
      <c r="E93" s="30">
        <v>64108.082337</v>
      </c>
      <c r="G93" s="41">
        <f t="shared" si="55"/>
        <v>5</v>
      </c>
      <c r="H93" s="95">
        <v>41851</v>
      </c>
      <c r="I93" s="97">
        <f t="shared" si="56"/>
        <v>19.695532849999999</v>
      </c>
      <c r="J93" s="30">
        <f t="shared" si="57"/>
        <v>55829.41</v>
      </c>
      <c r="K93" s="30"/>
      <c r="L93" s="30"/>
      <c r="M93" s="30"/>
      <c r="N93" s="30"/>
      <c r="P93" s="98">
        <v>42373</v>
      </c>
      <c r="Q93" s="97">
        <f t="shared" si="58"/>
        <v>17.9807694</v>
      </c>
      <c r="R93" s="30">
        <f t="shared" si="59"/>
        <v>42141.036986699997</v>
      </c>
      <c r="T93" s="95">
        <v>42373</v>
      </c>
      <c r="U93" s="97">
        <f t="shared" si="60"/>
        <v>18.472805146666669</v>
      </c>
      <c r="V93" s="30">
        <f t="shared" si="61"/>
        <v>43048.321565366663</v>
      </c>
      <c r="X93" s="95">
        <v>42377</v>
      </c>
      <c r="Y93" s="97">
        <f t="shared" si="62"/>
        <v>17.374475688</v>
      </c>
      <c r="Z93" s="30">
        <f t="shared" si="63"/>
        <v>41528.085815059996</v>
      </c>
      <c r="AC93" s="98">
        <v>42373</v>
      </c>
      <c r="AD93" s="34">
        <f t="shared" si="64"/>
        <v>-4.4736842105263186E-2</v>
      </c>
      <c r="AE93" s="34">
        <f t="shared" si="76"/>
        <v>-4.5768418455580703E-2</v>
      </c>
      <c r="AF93" s="34">
        <f t="shared" si="65"/>
        <v>-3.7091863017666982E-2</v>
      </c>
      <c r="AG93" s="34">
        <f t="shared" si="66"/>
        <v>-3.7797264275879636E-2</v>
      </c>
      <c r="AK93" s="95">
        <v>42373</v>
      </c>
      <c r="AL93" s="34">
        <f t="shared" si="67"/>
        <v>-6.9234865968399451E-3</v>
      </c>
      <c r="AM93" s="34">
        <f t="shared" si="74"/>
        <v>-6.9475651328088266E-3</v>
      </c>
      <c r="AN93" s="34">
        <f t="shared" si="68"/>
        <v>-1.6029276587457342E-2</v>
      </c>
      <c r="AO93" s="34">
        <f t="shared" si="75"/>
        <v>-1.615913500203171E-2</v>
      </c>
      <c r="AS93" s="95">
        <v>42377</v>
      </c>
      <c r="AT93" s="34">
        <f t="shared" si="69"/>
        <v>-7.3534072900158343E-2</v>
      </c>
      <c r="AU93" s="34">
        <f t="shared" si="70"/>
        <v>-7.6378009864067453E-2</v>
      </c>
      <c r="AV93" s="34">
        <f t="shared" si="71"/>
        <v>-4.7289822568703177E-2</v>
      </c>
      <c r="AW93" s="34">
        <f t="shared" si="72"/>
        <v>-4.8444537602314174E-2</v>
      </c>
      <c r="BI93" s="98">
        <v>42401</v>
      </c>
      <c r="BJ93" s="34">
        <f t="shared" si="80"/>
        <v>7.5911919679041262E-2</v>
      </c>
      <c r="BK93" s="34">
        <f t="shared" si="81"/>
        <v>7.8756141231537513E-2</v>
      </c>
      <c r="BL93" s="34"/>
      <c r="BN93" s="95">
        <v>42394</v>
      </c>
      <c r="BO93" s="34">
        <f t="shared" ref="BO93:BO98" si="86">IF(OR(AM96&gt;($AQ$14+$AQ$15*$AQ$13),AM96&lt;($AQ$14-$AQ$15*$AQ$13)),"",AM96)</f>
        <v>5.1555314564603258E-2</v>
      </c>
      <c r="BP93" s="34">
        <f t="shared" ref="BP93:BP98" si="87">IF(OR(AO96&gt;($AR$14+$AQ$15*$AR$13),AO96&lt;($AR$14-$AQ$15*$AR$13)),"",AO96)</f>
        <v>-2.6846524116990938E-2</v>
      </c>
      <c r="BQ93" s="34"/>
      <c r="BS93" s="95">
        <v>42398</v>
      </c>
      <c r="BT93" s="34">
        <f t="shared" si="77"/>
        <v>8.0438266122454083E-2</v>
      </c>
      <c r="BU93" s="34">
        <f t="shared" si="78"/>
        <v>2.2189704471104577E-2</v>
      </c>
    </row>
    <row r="94" spans="3:73" s="24" customFormat="1" ht="12.75" x14ac:dyDescent="0.2">
      <c r="C94" s="95">
        <v>42663</v>
      </c>
      <c r="D94" s="96">
        <v>32.11</v>
      </c>
      <c r="E94" s="30">
        <v>63837.851301800001</v>
      </c>
      <c r="G94" s="41">
        <f t="shared" si="55"/>
        <v>6</v>
      </c>
      <c r="H94" s="95">
        <v>41852</v>
      </c>
      <c r="I94" s="97">
        <f t="shared" si="56"/>
        <v>19.813176649999999</v>
      </c>
      <c r="J94" s="30">
        <f t="shared" si="57"/>
        <v>55902.87</v>
      </c>
      <c r="K94" s="30"/>
      <c r="L94" s="30"/>
      <c r="M94" s="97">
        <f t="shared" ref="M94:N94" si="88">AVERAGE(I90:I94)</f>
        <v>20.332770099999998</v>
      </c>
      <c r="N94" s="30">
        <f t="shared" si="88"/>
        <v>56684.956000000006</v>
      </c>
      <c r="P94" s="98">
        <v>42380</v>
      </c>
      <c r="Q94" s="97">
        <f t="shared" si="58"/>
        <v>17.089161000000001</v>
      </c>
      <c r="R94" s="30">
        <f t="shared" si="59"/>
        <v>39950.490598999997</v>
      </c>
      <c r="T94" s="95">
        <v>42380</v>
      </c>
      <c r="U94" s="97">
        <f t="shared" si="60"/>
        <v>17.196154008000001</v>
      </c>
      <c r="V94" s="30">
        <f t="shared" si="61"/>
        <v>41089.976537519993</v>
      </c>
      <c r="X94" s="95">
        <v>42384</v>
      </c>
      <c r="Y94" s="97">
        <f t="shared" si="62"/>
        <v>17.62412604</v>
      </c>
      <c r="Z94" s="30">
        <f t="shared" si="63"/>
        <v>39295.598337540003</v>
      </c>
      <c r="AC94" s="98">
        <v>42380</v>
      </c>
      <c r="AD94" s="34">
        <f t="shared" si="64"/>
        <v>-4.9586776859504078E-2</v>
      </c>
      <c r="AE94" s="34">
        <f t="shared" si="76"/>
        <v>-5.0858417233490966E-2</v>
      </c>
      <c r="AF94" s="34">
        <f t="shared" si="65"/>
        <v>-5.1981311907235539E-2</v>
      </c>
      <c r="AG94" s="34">
        <f t="shared" si="66"/>
        <v>-5.3381063743395803E-2</v>
      </c>
      <c r="AK94" s="95">
        <v>42380</v>
      </c>
      <c r="AL94" s="34">
        <f t="shared" si="67"/>
        <v>-6.9109760457633285E-2</v>
      </c>
      <c r="AM94" s="34">
        <f t="shared" si="74"/>
        <v>-7.1613903883651048E-2</v>
      </c>
      <c r="AN94" s="34">
        <f t="shared" si="68"/>
        <v>-4.5491785896298542E-2</v>
      </c>
      <c r="AO94" s="34">
        <f t="shared" si="75"/>
        <v>-4.6559030192073081E-2</v>
      </c>
      <c r="AS94" s="95">
        <v>42384</v>
      </c>
      <c r="AT94" s="34">
        <f t="shared" si="69"/>
        <v>1.436879917892564E-2</v>
      </c>
      <c r="AU94" s="34">
        <f t="shared" si="70"/>
        <v>1.4266546320579769E-2</v>
      </c>
      <c r="AV94" s="34">
        <f t="shared" si="71"/>
        <v>-5.3758497019633644E-2</v>
      </c>
      <c r="AW94" s="34">
        <f t="shared" si="72"/>
        <v>-5.5257453948083929E-2</v>
      </c>
      <c r="BI94" s="102">
        <v>42410</v>
      </c>
      <c r="BJ94" s="34">
        <f t="shared" si="80"/>
        <v>2.8183893647573028E-2</v>
      </c>
      <c r="BK94" s="34">
        <f t="shared" si="81"/>
        <v>-4.7798612578750597E-3</v>
      </c>
      <c r="BL94" s="34"/>
      <c r="BN94" s="95">
        <v>42401</v>
      </c>
      <c r="BO94" s="34">
        <f t="shared" si="86"/>
        <v>8.5473210949002301E-2</v>
      </c>
      <c r="BP94" s="34">
        <f t="shared" si="87"/>
        <v>3.2053879001805535E-2</v>
      </c>
      <c r="BQ94" s="34"/>
      <c r="BS94" s="95">
        <v>42405</v>
      </c>
      <c r="BT94" s="34">
        <f t="shared" si="77"/>
        <v>2.798253531438338E-2</v>
      </c>
      <c r="BU94" s="34">
        <f t="shared" si="78"/>
        <v>3.3173238604647402E-2</v>
      </c>
    </row>
    <row r="95" spans="3:73" s="24" customFormat="1" ht="12.75" x14ac:dyDescent="0.2">
      <c r="C95" s="95">
        <v>42662</v>
      </c>
      <c r="D95" s="96">
        <v>31.99</v>
      </c>
      <c r="E95" s="30">
        <v>63505.6069126</v>
      </c>
      <c r="G95" s="41">
        <f t="shared" si="55"/>
        <v>7</v>
      </c>
      <c r="H95" s="95">
        <v>41853</v>
      </c>
      <c r="I95" s="97" t="str">
        <f t="shared" si="56"/>
        <v/>
      </c>
      <c r="J95" s="30" t="str">
        <f t="shared" si="57"/>
        <v/>
      </c>
      <c r="K95" s="30"/>
      <c r="L95" s="30"/>
      <c r="M95" s="30"/>
      <c r="N95" s="30"/>
      <c r="P95" s="98">
        <v>42387</v>
      </c>
      <c r="Q95" s="97">
        <f t="shared" si="58"/>
        <v>18.753496680000001</v>
      </c>
      <c r="R95" s="30">
        <f t="shared" si="59"/>
        <v>37937.272806599998</v>
      </c>
      <c r="T95" s="95">
        <v>42387</v>
      </c>
      <c r="U95" s="97">
        <f t="shared" si="60"/>
        <v>17.956993176000001</v>
      </c>
      <c r="V95" s="30">
        <f t="shared" si="61"/>
        <v>38892.954779059997</v>
      </c>
      <c r="X95" s="95">
        <v>42391</v>
      </c>
      <c r="Y95" s="97">
        <f t="shared" si="62"/>
        <v>18.876340504000002</v>
      </c>
      <c r="Z95" s="30">
        <f t="shared" si="63"/>
        <v>37877.618814539994</v>
      </c>
      <c r="AC95" s="98">
        <v>42387</v>
      </c>
      <c r="AD95" s="34">
        <f t="shared" si="64"/>
        <v>9.7391304347826058E-2</v>
      </c>
      <c r="AE95" s="34">
        <f t="shared" si="76"/>
        <v>9.2935821743862695E-2</v>
      </c>
      <c r="AF95" s="34">
        <f t="shared" si="65"/>
        <v>-5.0392817765556819E-2</v>
      </c>
      <c r="AG95" s="34">
        <f t="shared" si="66"/>
        <v>-5.1706872283896387E-2</v>
      </c>
      <c r="AK95" s="95">
        <v>42387</v>
      </c>
      <c r="AL95" s="34">
        <f t="shared" si="67"/>
        <v>4.4244728655375098E-2</v>
      </c>
      <c r="AM95" s="34">
        <f t="shared" si="74"/>
        <v>4.3293876410536947E-2</v>
      </c>
      <c r="AN95" s="34">
        <f t="shared" si="68"/>
        <v>-5.3468557142004158E-2</v>
      </c>
      <c r="AO95" s="34">
        <f t="shared" si="75"/>
        <v>-5.49510887493053E-2</v>
      </c>
      <c r="AS95" s="95">
        <v>42391</v>
      </c>
      <c r="AT95" s="34">
        <f t="shared" si="69"/>
        <v>7.1051152332771261E-2</v>
      </c>
      <c r="AU95" s="34">
        <f t="shared" si="70"/>
        <v>6.8640551606843903E-2</v>
      </c>
      <c r="AV95" s="34">
        <f t="shared" si="71"/>
        <v>-3.6084945464372242E-2</v>
      </c>
      <c r="AW95" s="34">
        <f t="shared" si="72"/>
        <v>-3.6752105955815149E-2</v>
      </c>
      <c r="BI95" s="98">
        <v>42415</v>
      </c>
      <c r="BJ95" s="34">
        <f t="shared" si="80"/>
        <v>-6.8571697261370235E-3</v>
      </c>
      <c r="BK95" s="34">
        <f t="shared" si="81"/>
        <v>-7.0508453931970713E-3</v>
      </c>
      <c r="BL95" s="34"/>
      <c r="BN95" s="95">
        <v>42408</v>
      </c>
      <c r="BO95" s="34">
        <f t="shared" si="86"/>
        <v>2.0096871430395725E-2</v>
      </c>
      <c r="BP95" s="34">
        <f t="shared" si="87"/>
        <v>2.0348413616666946E-2</v>
      </c>
      <c r="BQ95" s="34"/>
      <c r="BS95" s="95">
        <v>42412</v>
      </c>
      <c r="BT95" s="34">
        <f t="shared" si="77"/>
        <v>1.6223557190112207E-2</v>
      </c>
      <c r="BU95" s="34">
        <f t="shared" si="78"/>
        <v>-4.9947594605551605E-3</v>
      </c>
    </row>
    <row r="96" spans="3:73" s="24" customFormat="1" ht="12.75" x14ac:dyDescent="0.2">
      <c r="C96" s="95">
        <v>42661</v>
      </c>
      <c r="D96" s="96">
        <v>31.64</v>
      </c>
      <c r="E96" s="30">
        <v>63782.207269600003</v>
      </c>
      <c r="G96" s="41">
        <f t="shared" si="55"/>
        <v>1</v>
      </c>
      <c r="H96" s="95">
        <v>41854</v>
      </c>
      <c r="I96" s="97" t="str">
        <f t="shared" si="56"/>
        <v/>
      </c>
      <c r="J96" s="30" t="str">
        <f t="shared" si="57"/>
        <v/>
      </c>
      <c r="K96" s="30"/>
      <c r="L96" s="30"/>
      <c r="M96" s="30"/>
      <c r="N96" s="30"/>
      <c r="P96" s="102">
        <v>42395</v>
      </c>
      <c r="Q96" s="97">
        <f t="shared" si="58"/>
        <v>19.595571280000001</v>
      </c>
      <c r="R96" s="30">
        <f t="shared" si="59"/>
        <v>37497.476179199999</v>
      </c>
      <c r="T96" s="95">
        <v>42394</v>
      </c>
      <c r="U96" s="97">
        <f t="shared" si="60"/>
        <v>18.907051460000002</v>
      </c>
      <c r="V96" s="30">
        <f t="shared" si="61"/>
        <v>37862.705316524996</v>
      </c>
      <c r="X96" s="95">
        <v>42398</v>
      </c>
      <c r="Y96" s="97">
        <f t="shared" si="62"/>
        <v>20.457459400000001</v>
      </c>
      <c r="Z96" s="30">
        <f t="shared" si="63"/>
        <v>38727.506488024999</v>
      </c>
      <c r="AC96" s="102">
        <v>42395</v>
      </c>
      <c r="AD96" s="34">
        <f t="shared" si="64"/>
        <v>4.490227152667714E-2</v>
      </c>
      <c r="AE96" s="34">
        <f t="shared" si="76"/>
        <v>4.3923360973334484E-2</v>
      </c>
      <c r="AF96" s="34">
        <f t="shared" si="65"/>
        <v>-1.1592731761242647E-2</v>
      </c>
      <c r="AG96" s="34">
        <f t="shared" si="66"/>
        <v>-1.1660451354899929E-2</v>
      </c>
      <c r="AK96" s="95">
        <v>42394</v>
      </c>
      <c r="AL96" s="34">
        <f t="shared" si="67"/>
        <v>5.2907425797197538E-2</v>
      </c>
      <c r="AM96" s="34">
        <f t="shared" si="74"/>
        <v>5.1555314564603258E-2</v>
      </c>
      <c r="AN96" s="34">
        <f t="shared" si="68"/>
        <v>-2.648935953535958E-2</v>
      </c>
      <c r="AO96" s="34">
        <f t="shared" si="75"/>
        <v>-2.6846524116990938E-2</v>
      </c>
      <c r="AS96" s="95">
        <v>42398</v>
      </c>
      <c r="AT96" s="34">
        <f t="shared" si="69"/>
        <v>8.3761939750183645E-2</v>
      </c>
      <c r="AU96" s="34">
        <f t="shared" si="70"/>
        <v>8.0438266122454083E-2</v>
      </c>
      <c r="AV96" s="34">
        <f t="shared" si="71"/>
        <v>2.2437727082219805E-2</v>
      </c>
      <c r="AW96" s="34">
        <f t="shared" si="72"/>
        <v>2.2189704471104577E-2</v>
      </c>
      <c r="BI96" s="98">
        <v>42422</v>
      </c>
      <c r="BJ96" s="34">
        <f t="shared" si="80"/>
        <v>5.8788074009133343E-2</v>
      </c>
      <c r="BK96" s="34">
        <f t="shared" si="81"/>
        <v>7.544793345521808E-2</v>
      </c>
      <c r="BL96" s="34"/>
      <c r="BN96" s="95">
        <v>42415</v>
      </c>
      <c r="BO96" s="34">
        <f t="shared" si="86"/>
        <v>1.9955151925736454E-2</v>
      </c>
      <c r="BP96" s="34">
        <f t="shared" si="87"/>
        <v>-1.8755023284667992E-5</v>
      </c>
      <c r="BQ96" s="34"/>
      <c r="BS96" s="95">
        <v>42419</v>
      </c>
      <c r="BT96" s="34">
        <f t="shared" si="77"/>
        <v>2.284138510540757E-2</v>
      </c>
      <c r="BU96" s="34">
        <f t="shared" si="78"/>
        <v>3.2215542174296792E-2</v>
      </c>
    </row>
    <row r="97" spans="3:73" s="24" customFormat="1" ht="12.75" x14ac:dyDescent="0.2">
      <c r="C97" s="95">
        <v>42660</v>
      </c>
      <c r="D97" s="96">
        <v>31.48</v>
      </c>
      <c r="E97" s="30">
        <v>62696.109338100003</v>
      </c>
      <c r="G97" s="41">
        <f t="shared" si="55"/>
        <v>2</v>
      </c>
      <c r="H97" s="95">
        <v>41855</v>
      </c>
      <c r="I97" s="97">
        <f t="shared" si="56"/>
        <v>19.617103650000001</v>
      </c>
      <c r="J97" s="30">
        <f t="shared" si="57"/>
        <v>56616.33</v>
      </c>
      <c r="K97" s="97">
        <f t="shared" ref="K97:L97" si="89">AVERAGE(I91:I94,I97)</f>
        <v>19.991603079999997</v>
      </c>
      <c r="L97" s="30">
        <f t="shared" si="89"/>
        <v>56469.078000000001</v>
      </c>
      <c r="M97" s="30"/>
      <c r="N97" s="30"/>
      <c r="P97" s="98">
        <v>42401</v>
      </c>
      <c r="Q97" s="97">
        <f t="shared" si="58"/>
        <v>21.141025840000001</v>
      </c>
      <c r="R97" s="30">
        <f t="shared" si="59"/>
        <v>40570.036222399998</v>
      </c>
      <c r="T97" s="95">
        <v>42401</v>
      </c>
      <c r="U97" s="97">
        <f t="shared" si="60"/>
        <v>20.594172688</v>
      </c>
      <c r="V97" s="30">
        <f t="shared" si="61"/>
        <v>39096.012434899996</v>
      </c>
      <c r="X97" s="95">
        <v>42405</v>
      </c>
      <c r="Y97" s="97">
        <f t="shared" si="62"/>
        <v>21.037995536000004</v>
      </c>
      <c r="Z97" s="30">
        <f t="shared" si="63"/>
        <v>40033.77000792</v>
      </c>
      <c r="AC97" s="98">
        <v>42401</v>
      </c>
      <c r="AD97" s="34">
        <f t="shared" si="64"/>
        <v>7.8867542972699711E-2</v>
      </c>
      <c r="AE97" s="34">
        <f t="shared" si="76"/>
        <v>7.5911919679041262E-2</v>
      </c>
      <c r="AF97" s="34">
        <f t="shared" si="65"/>
        <v>8.1940449232270174E-2</v>
      </c>
      <c r="AG97" s="34">
        <f t="shared" si="66"/>
        <v>7.8756141231537513E-2</v>
      </c>
      <c r="AK97" s="95">
        <v>42401</v>
      </c>
      <c r="AL97" s="34">
        <f t="shared" si="67"/>
        <v>8.9232381451401555E-2</v>
      </c>
      <c r="AM97" s="34">
        <f t="shared" si="74"/>
        <v>8.5473210949002301E-2</v>
      </c>
      <c r="AN97" s="34">
        <f t="shared" si="68"/>
        <v>3.2573137816349629E-2</v>
      </c>
      <c r="AO97" s="34">
        <f t="shared" si="75"/>
        <v>3.2053879001805535E-2</v>
      </c>
      <c r="AS97" s="95">
        <v>42405</v>
      </c>
      <c r="AT97" s="34">
        <f t="shared" si="69"/>
        <v>2.8377723970944402E-2</v>
      </c>
      <c r="AU97" s="34">
        <f t="shared" si="70"/>
        <v>2.798253531438338E-2</v>
      </c>
      <c r="AV97" s="34">
        <f t="shared" si="71"/>
        <v>3.3729605604711832E-2</v>
      </c>
      <c r="AW97" s="34">
        <f t="shared" si="72"/>
        <v>3.3173238604647402E-2</v>
      </c>
      <c r="BI97" s="98">
        <v>42429</v>
      </c>
      <c r="BJ97" s="34">
        <f t="shared" si="80"/>
        <v>-2.2305757514298277E-2</v>
      </c>
      <c r="BK97" s="34">
        <f t="shared" si="81"/>
        <v>-1.0252362747112791E-2</v>
      </c>
      <c r="BL97" s="34"/>
      <c r="BN97" s="95">
        <v>42422</v>
      </c>
      <c r="BO97" s="34">
        <f t="shared" si="86"/>
        <v>3.2219413622818507E-2</v>
      </c>
      <c r="BP97" s="34">
        <f t="shared" si="87"/>
        <v>4.5753557869812757E-2</v>
      </c>
      <c r="BQ97" s="34"/>
      <c r="BS97" s="95">
        <v>42426</v>
      </c>
      <c r="BT97" s="34">
        <f t="shared" si="77"/>
        <v>1.6082283637550501E-2</v>
      </c>
      <c r="BU97" s="34">
        <f t="shared" si="78"/>
        <v>2.699784510529794E-2</v>
      </c>
    </row>
    <row r="98" spans="3:73" s="24" customFormat="1" ht="12.75" x14ac:dyDescent="0.2">
      <c r="C98" s="95">
        <v>42657</v>
      </c>
      <c r="D98" s="96">
        <v>30.5</v>
      </c>
      <c r="E98" s="30">
        <v>61767.217697300002</v>
      </c>
      <c r="G98" s="41">
        <f t="shared" si="55"/>
        <v>3</v>
      </c>
      <c r="H98" s="95">
        <v>41856</v>
      </c>
      <c r="I98" s="97">
        <f t="shared" si="56"/>
        <v>19.332797800000002</v>
      </c>
      <c r="J98" s="30">
        <f t="shared" si="57"/>
        <v>56202.1</v>
      </c>
      <c r="K98" s="30"/>
      <c r="L98" s="30"/>
      <c r="M98" s="30"/>
      <c r="N98" s="30"/>
      <c r="P98" s="102">
        <v>42410</v>
      </c>
      <c r="Q98" s="97">
        <f t="shared" si="58"/>
        <v>21.745338199999999</v>
      </c>
      <c r="R98" s="30">
        <f t="shared" si="59"/>
        <v>40376.579793800003</v>
      </c>
      <c r="T98" s="95">
        <v>42408</v>
      </c>
      <c r="U98" s="97">
        <f t="shared" si="60"/>
        <v>21.01223796</v>
      </c>
      <c r="V98" s="30">
        <f t="shared" si="61"/>
        <v>39899.703454300005</v>
      </c>
      <c r="X98" s="95">
        <v>42412</v>
      </c>
      <c r="Y98" s="97">
        <f t="shared" si="62"/>
        <v>21.382090333333334</v>
      </c>
      <c r="Z98" s="30">
        <f t="shared" si="63"/>
        <v>39834.309499733332</v>
      </c>
      <c r="AC98" s="102">
        <v>42410</v>
      </c>
      <c r="AD98" s="34">
        <f t="shared" si="64"/>
        <v>2.8584817244611038E-2</v>
      </c>
      <c r="AE98" s="34">
        <f t="shared" si="76"/>
        <v>2.8183893647573028E-2</v>
      </c>
      <c r="AF98" s="34">
        <f t="shared" si="65"/>
        <v>-4.76845590029773E-3</v>
      </c>
      <c r="AG98" s="34">
        <f t="shared" si="66"/>
        <v>-4.7798612578750597E-3</v>
      </c>
      <c r="AK98" s="95">
        <v>42408</v>
      </c>
      <c r="AL98" s="34">
        <f t="shared" si="67"/>
        <v>2.0300173176832859E-2</v>
      </c>
      <c r="AM98" s="34">
        <f t="shared" si="74"/>
        <v>2.0096871430395725E-2</v>
      </c>
      <c r="AN98" s="34">
        <f t="shared" si="68"/>
        <v>2.0556853994720292E-2</v>
      </c>
      <c r="AO98" s="34">
        <f t="shared" si="75"/>
        <v>2.0348413616666946E-2</v>
      </c>
      <c r="AS98" s="95">
        <v>42412</v>
      </c>
      <c r="AT98" s="34">
        <f t="shared" si="69"/>
        <v>1.6355873673635779E-2</v>
      </c>
      <c r="AU98" s="34">
        <f t="shared" si="70"/>
        <v>1.6223557190112207E-2</v>
      </c>
      <c r="AV98" s="34">
        <f t="shared" si="71"/>
        <v>-4.9823063915092058E-3</v>
      </c>
      <c r="AW98" s="34">
        <f t="shared" si="72"/>
        <v>-4.9947594605551605E-3</v>
      </c>
      <c r="BI98" s="98">
        <v>42443</v>
      </c>
      <c r="BJ98" s="34">
        <f t="shared" ref="BJ98:BJ132" si="90">IF(OR(AE103&gt;($AI$14+$AI$15*$AI$13),AE103&lt;($AI$14-$AI$15*$AI$13)),"",AE103)</f>
        <v>-1.102547001170771E-2</v>
      </c>
      <c r="BK98" s="34">
        <f t="shared" ref="BK98:BK132" si="91">IF(OR(AG103&gt;($AJ$14+$AI$15*$AJ$13),AG103&lt;($AJ$14-$AI$15*$AJ$13)),"",AG103)</f>
        <v>-7.7210420127795457E-3</v>
      </c>
      <c r="BL98" s="34"/>
      <c r="BN98" s="95">
        <v>42429</v>
      </c>
      <c r="BO98" s="34">
        <f t="shared" si="86"/>
        <v>-3.5807000651141905E-4</v>
      </c>
      <c r="BP98" s="34">
        <f t="shared" si="87"/>
        <v>9.7492556693203457E-3</v>
      </c>
      <c r="BQ98" s="34"/>
      <c r="BS98" s="95">
        <v>42447</v>
      </c>
      <c r="BT98" s="34">
        <f t="shared" ref="BT98:BT132" si="92">IF(OR(AU103&gt;($AY$14+$AY$15*$AY$13),AU103&lt;($AY$14-$AY$15*$AY$13)),"",AU103)</f>
        <v>-5.2594791646686451E-3</v>
      </c>
      <c r="BU98" s="34">
        <f t="shared" ref="BU98:BU132" si="93">IF(OR(AW103&gt;($AZ$14+$AY$15*$AZ$13),AW103&lt;($AZ$14-$AY$15*$AZ$13)),"",AW103)</f>
        <v>-2.9849743998586276E-3</v>
      </c>
    </row>
    <row r="99" spans="3:73" s="24" customFormat="1" ht="12.75" x14ac:dyDescent="0.2">
      <c r="C99" s="95">
        <v>42656</v>
      </c>
      <c r="D99" s="96">
        <v>31.05</v>
      </c>
      <c r="E99" s="30">
        <v>61118.580392299998</v>
      </c>
      <c r="G99" s="41">
        <f t="shared" si="55"/>
        <v>4</v>
      </c>
      <c r="H99" s="95">
        <v>41857</v>
      </c>
      <c r="I99" s="97">
        <f t="shared" si="56"/>
        <v>18.921044500000001</v>
      </c>
      <c r="J99" s="30">
        <f t="shared" si="57"/>
        <v>56487.18</v>
      </c>
      <c r="K99" s="30"/>
      <c r="L99" s="30"/>
      <c r="M99" s="30"/>
      <c r="N99" s="30"/>
      <c r="P99" s="98">
        <v>42415</v>
      </c>
      <c r="Q99" s="97">
        <f t="shared" si="58"/>
        <v>21.596736799999999</v>
      </c>
      <c r="R99" s="30">
        <f t="shared" si="59"/>
        <v>40092.892066599998</v>
      </c>
      <c r="T99" s="95">
        <v>42415</v>
      </c>
      <c r="U99" s="97">
        <f t="shared" si="60"/>
        <v>21.43575195</v>
      </c>
      <c r="V99" s="30">
        <f t="shared" si="61"/>
        <v>39898.955141450002</v>
      </c>
      <c r="X99" s="95">
        <v>42419</v>
      </c>
      <c r="Y99" s="97">
        <f t="shared" si="62"/>
        <v>21.876107431999998</v>
      </c>
      <c r="Z99" s="30">
        <f t="shared" si="63"/>
        <v>41138.487993820003</v>
      </c>
      <c r="AC99" s="98">
        <v>42415</v>
      </c>
      <c r="AD99" s="34">
        <f t="shared" si="64"/>
        <v>-6.8337129840546629E-3</v>
      </c>
      <c r="AE99" s="34">
        <f t="shared" si="76"/>
        <v>-6.8571697261370235E-3</v>
      </c>
      <c r="AF99" s="34">
        <f t="shared" si="65"/>
        <v>-7.026046501431682E-3</v>
      </c>
      <c r="AG99" s="34">
        <f t="shared" si="66"/>
        <v>-7.0508453931970713E-3</v>
      </c>
      <c r="AK99" s="95">
        <v>42415</v>
      </c>
      <c r="AL99" s="34">
        <f t="shared" si="67"/>
        <v>2.0155586987270047E-2</v>
      </c>
      <c r="AM99" s="34">
        <f t="shared" si="74"/>
        <v>1.9955151925736454E-2</v>
      </c>
      <c r="AN99" s="34">
        <f t="shared" si="68"/>
        <v>-1.8754847410318298E-5</v>
      </c>
      <c r="AO99" s="34">
        <f t="shared" si="75"/>
        <v>-1.8755023284667992E-5</v>
      </c>
      <c r="AS99" s="95">
        <v>42419</v>
      </c>
      <c r="AT99" s="34">
        <f t="shared" si="69"/>
        <v>2.3104247104246856E-2</v>
      </c>
      <c r="AU99" s="34">
        <f t="shared" si="70"/>
        <v>2.284138510540757E-2</v>
      </c>
      <c r="AV99" s="34">
        <f t="shared" si="71"/>
        <v>3.2740080359505264E-2</v>
      </c>
      <c r="AW99" s="34">
        <f t="shared" si="72"/>
        <v>3.2215542174296792E-2</v>
      </c>
      <c r="BI99" s="98">
        <v>42450</v>
      </c>
      <c r="BJ99" s="34">
        <f t="shared" si="90"/>
        <v>3.0570066084677931E-2</v>
      </c>
      <c r="BK99" s="34">
        <f t="shared" si="91"/>
        <v>4.6074465934501506E-2</v>
      </c>
      <c r="BL99" s="34"/>
      <c r="BN99" s="95">
        <v>42443</v>
      </c>
      <c r="BO99" s="34">
        <f t="shared" ref="BO99:BO132" si="94">IF(OR(AM103&gt;($AQ$14+$AQ$15*$AQ$13),AM103&lt;($AQ$14-$AQ$15*$AQ$13)),"",AM103)</f>
        <v>-3.0619856826867822E-3</v>
      </c>
      <c r="BP99" s="34">
        <f t="shared" ref="BP99:BP132" si="95">IF(OR(AO103&gt;($AR$14+$AQ$15*$AR$13),AO103&lt;($AR$14-$AQ$15*$AR$13)),"",AO103)</f>
        <v>4.7073988506307035E-2</v>
      </c>
      <c r="BQ99" s="34"/>
      <c r="BS99" s="95">
        <v>42454</v>
      </c>
      <c r="BT99" s="34">
        <f t="shared" si="92"/>
        <v>1.272845680221125E-2</v>
      </c>
      <c r="BU99" s="34">
        <f t="shared" si="93"/>
        <v>2.5824630216345693E-2</v>
      </c>
    </row>
    <row r="100" spans="3:73" s="24" customFormat="1" ht="12.75" x14ac:dyDescent="0.2">
      <c r="C100" s="95">
        <v>42654</v>
      </c>
      <c r="D100" s="96">
        <v>30.89</v>
      </c>
      <c r="E100" s="30">
        <v>61021.848495799997</v>
      </c>
      <c r="G100" s="41">
        <f t="shared" si="55"/>
        <v>5</v>
      </c>
      <c r="H100" s="95">
        <v>41858</v>
      </c>
      <c r="I100" s="97">
        <f t="shared" si="56"/>
        <v>19.254368599999999</v>
      </c>
      <c r="J100" s="30">
        <f t="shared" si="57"/>
        <v>56188.05</v>
      </c>
      <c r="K100" s="30"/>
      <c r="L100" s="30"/>
      <c r="M100" s="30"/>
      <c r="N100" s="30"/>
      <c r="P100" s="98">
        <v>42422</v>
      </c>
      <c r="Q100" s="97">
        <f t="shared" si="58"/>
        <v>22.90442912</v>
      </c>
      <c r="R100" s="30">
        <f t="shared" si="59"/>
        <v>43234.854922899998</v>
      </c>
      <c r="T100" s="95">
        <v>42422</v>
      </c>
      <c r="U100" s="97">
        <f t="shared" si="60"/>
        <v>22.137645895999999</v>
      </c>
      <c r="V100" s="30">
        <f t="shared" si="61"/>
        <v>41766.880565080006</v>
      </c>
      <c r="X100" s="95">
        <v>42426</v>
      </c>
      <c r="Y100" s="97">
        <f t="shared" si="62"/>
        <v>22.23076944</v>
      </c>
      <c r="Z100" s="30">
        <f t="shared" si="63"/>
        <v>42264.266944079995</v>
      </c>
      <c r="AC100" s="98">
        <v>42422</v>
      </c>
      <c r="AD100" s="34">
        <f t="shared" si="64"/>
        <v>6.0550458715596278E-2</v>
      </c>
      <c r="AE100" s="34">
        <f t="shared" si="76"/>
        <v>5.8788074009133343E-2</v>
      </c>
      <c r="AF100" s="34">
        <f t="shared" si="65"/>
        <v>7.8367079408508511E-2</v>
      </c>
      <c r="AG100" s="34">
        <f t="shared" si="66"/>
        <v>7.544793345521808E-2</v>
      </c>
      <c r="AK100" s="95">
        <v>42422</v>
      </c>
      <c r="AL100" s="34">
        <f t="shared" si="67"/>
        <v>3.2744078567302104E-2</v>
      </c>
      <c r="AM100" s="34">
        <f t="shared" si="74"/>
        <v>3.2219413622818507E-2</v>
      </c>
      <c r="AN100" s="34">
        <f t="shared" si="68"/>
        <v>4.6816399502388473E-2</v>
      </c>
      <c r="AO100" s="34">
        <f t="shared" si="75"/>
        <v>4.5753557869812757E-2</v>
      </c>
      <c r="AS100" s="95">
        <v>42426</v>
      </c>
      <c r="AT100" s="34">
        <f t="shared" si="69"/>
        <v>1.6212299610542713E-2</v>
      </c>
      <c r="AU100" s="34">
        <f t="shared" si="70"/>
        <v>1.6082283637550501E-2</v>
      </c>
      <c r="AV100" s="34">
        <f t="shared" si="71"/>
        <v>2.7365588896439474E-2</v>
      </c>
      <c r="AW100" s="34">
        <f t="shared" si="72"/>
        <v>2.699784510529794E-2</v>
      </c>
      <c r="BI100" s="98">
        <v>42457</v>
      </c>
      <c r="BJ100" s="34">
        <f t="shared" si="90"/>
        <v>2.1277398447284879E-2</v>
      </c>
      <c r="BK100" s="34">
        <f t="shared" si="91"/>
        <v>-6.5350775385773444E-3</v>
      </c>
      <c r="BL100" s="34"/>
      <c r="BN100" s="95">
        <v>42450</v>
      </c>
      <c r="BO100" s="34">
        <f t="shared" si="94"/>
        <v>3.0619856826869687E-3</v>
      </c>
      <c r="BP100" s="34">
        <f t="shared" si="95"/>
        <v>7.8969431933781937E-3</v>
      </c>
      <c r="BQ100" s="34"/>
      <c r="BS100" s="95">
        <v>42461</v>
      </c>
      <c r="BT100" s="34">
        <f t="shared" si="92"/>
        <v>3.8327509372493171E-2</v>
      </c>
      <c r="BU100" s="34">
        <f t="shared" si="93"/>
        <v>7.7010480364234201E-3</v>
      </c>
    </row>
    <row r="101" spans="3:73" s="24" customFormat="1" ht="12.75" x14ac:dyDescent="0.2">
      <c r="C101" s="95">
        <v>42653</v>
      </c>
      <c r="D101" s="96">
        <v>30.98</v>
      </c>
      <c r="E101" s="30">
        <v>61668.329913599999</v>
      </c>
      <c r="G101" s="41">
        <f t="shared" si="55"/>
        <v>6</v>
      </c>
      <c r="H101" s="95">
        <v>41859</v>
      </c>
      <c r="I101" s="97">
        <f t="shared" si="56"/>
        <v>19.166135749999999</v>
      </c>
      <c r="J101" s="30">
        <f t="shared" si="57"/>
        <v>55572.93</v>
      </c>
      <c r="K101" s="30"/>
      <c r="L101" s="30"/>
      <c r="M101" s="97">
        <f t="shared" ref="M101:N101" si="96">AVERAGE(I97:I101)</f>
        <v>19.25829006</v>
      </c>
      <c r="N101" s="30">
        <f t="shared" si="96"/>
        <v>56213.317999999992</v>
      </c>
      <c r="P101" s="98">
        <v>42429</v>
      </c>
      <c r="Q101" s="97">
        <f t="shared" si="58"/>
        <v>22.39918436</v>
      </c>
      <c r="R101" s="30">
        <f t="shared" si="59"/>
        <v>42793.859989700002</v>
      </c>
      <c r="T101" s="95">
        <v>42429</v>
      </c>
      <c r="U101" s="97">
        <f t="shared" si="60"/>
        <v>22.129720487999997</v>
      </c>
      <c r="V101" s="30">
        <f t="shared" si="61"/>
        <v>42176.067957439998</v>
      </c>
      <c r="X101" s="95">
        <v>42433</v>
      </c>
      <c r="Y101" s="97">
        <f t="shared" si="62"/>
        <v>22.644872008</v>
      </c>
      <c r="Z101" s="30">
        <f t="shared" si="63"/>
        <v>45617.478378640008</v>
      </c>
      <c r="AC101" s="98">
        <v>42429</v>
      </c>
      <c r="AD101" s="34">
        <f t="shared" si="64"/>
        <v>-2.2058823529411797E-2</v>
      </c>
      <c r="AE101" s="34">
        <f t="shared" si="76"/>
        <v>-2.2305757514298277E-2</v>
      </c>
      <c r="AF101" s="34">
        <f t="shared" si="65"/>
        <v>-1.0199986422677165E-2</v>
      </c>
      <c r="AG101" s="34">
        <f t="shared" si="66"/>
        <v>-1.0252362747112791E-2</v>
      </c>
      <c r="AK101" s="95">
        <v>42429</v>
      </c>
      <c r="AL101" s="34">
        <f t="shared" si="67"/>
        <v>-3.5800590709755831E-4</v>
      </c>
      <c r="AM101" s="34">
        <f t="shared" si="74"/>
        <v>-3.5807000651141905E-4</v>
      </c>
      <c r="AN101" s="34">
        <f t="shared" si="68"/>
        <v>9.7969344807162795E-3</v>
      </c>
      <c r="AO101" s="34">
        <f t="shared" si="75"/>
        <v>9.7492556693203457E-3</v>
      </c>
      <c r="AS101" s="95">
        <v>42433</v>
      </c>
      <c r="AT101" s="34">
        <f t="shared" si="69"/>
        <v>1.8627450980392091E-2</v>
      </c>
      <c r="AU101" s="34">
        <f t="shared" si="70"/>
        <v>1.8456084820910563E-2</v>
      </c>
      <c r="AV101" s="34">
        <f t="shared" si="71"/>
        <v>7.9339159933772496E-2</v>
      </c>
      <c r="AW101" s="34">
        <f t="shared" si="72"/>
        <v>7.6348964905473521E-2</v>
      </c>
      <c r="BI101" s="98">
        <v>42464</v>
      </c>
      <c r="BJ101" s="34">
        <f t="shared" si="90"/>
        <v>-1.9129169908995419E-2</v>
      </c>
      <c r="BK101" s="34">
        <f t="shared" si="91"/>
        <v>-4.1328469610238436E-2</v>
      </c>
      <c r="BL101" s="34"/>
      <c r="BN101" s="95">
        <v>42457</v>
      </c>
      <c r="BO101" s="34">
        <f t="shared" si="94"/>
        <v>1.2004007953755533E-2</v>
      </c>
      <c r="BP101" s="34">
        <f t="shared" si="95"/>
        <v>1.4826883684061648E-2</v>
      </c>
      <c r="BQ101" s="34"/>
      <c r="BS101" s="95">
        <v>42468</v>
      </c>
      <c r="BT101" s="34">
        <f t="shared" si="92"/>
        <v>-2.3542639600904056E-2</v>
      </c>
      <c r="BU101" s="34">
        <f t="shared" si="93"/>
        <v>-3.6599234344061912E-2</v>
      </c>
    </row>
    <row r="102" spans="3:73" s="24" customFormat="1" ht="12.75" x14ac:dyDescent="0.2">
      <c r="C102" s="95">
        <v>42650</v>
      </c>
      <c r="D102" s="96">
        <v>30.65</v>
      </c>
      <c r="E102" s="30">
        <v>61108.982520600002</v>
      </c>
      <c r="G102" s="41">
        <f t="shared" si="55"/>
        <v>7</v>
      </c>
      <c r="H102" s="95">
        <v>41860</v>
      </c>
      <c r="I102" s="97" t="str">
        <f t="shared" si="56"/>
        <v/>
      </c>
      <c r="J102" s="30" t="str">
        <f t="shared" si="57"/>
        <v/>
      </c>
      <c r="K102" s="30"/>
      <c r="L102" s="30"/>
      <c r="M102" s="30"/>
      <c r="N102" s="30"/>
      <c r="P102" s="98">
        <v>42436</v>
      </c>
      <c r="Q102" s="97">
        <f t="shared" si="58"/>
        <v>22.587412799999999</v>
      </c>
      <c r="R102" s="30">
        <f t="shared" si="59"/>
        <v>49246.101598699999</v>
      </c>
      <c r="T102" s="95">
        <v>42436</v>
      </c>
      <c r="U102" s="97">
        <f t="shared" si="60"/>
        <v>22.682517695999998</v>
      </c>
      <c r="V102" s="30">
        <f t="shared" si="61"/>
        <v>46907.926700440003</v>
      </c>
      <c r="X102" s="95">
        <v>42440</v>
      </c>
      <c r="Y102" s="97">
        <f t="shared" si="62"/>
        <v>22.662704175999998</v>
      </c>
      <c r="Z102" s="30">
        <f t="shared" si="63"/>
        <v>49244.621591440009</v>
      </c>
      <c r="AC102" s="98">
        <v>42436</v>
      </c>
      <c r="AD102" s="34">
        <f t="shared" si="64"/>
        <v>8.4033613445377853E-3</v>
      </c>
      <c r="AE102" s="34">
        <f t="shared" si="76"/>
        <v>8.3682496705165792E-3</v>
      </c>
      <c r="AF102" s="34">
        <f t="shared" si="65"/>
        <v>0.15077493852045554</v>
      </c>
      <c r="AG102" s="34">
        <f t="shared" si="66"/>
        <v>0.14043557501674009</v>
      </c>
      <c r="AK102" s="95">
        <v>42436</v>
      </c>
      <c r="AL102" s="34">
        <f t="shared" si="67"/>
        <v>2.4979854955681002E-2</v>
      </c>
      <c r="AM102" s="34">
        <f t="shared" si="74"/>
        <v>2.467295869546034E-2</v>
      </c>
      <c r="AN102" s="34">
        <f t="shared" si="68"/>
        <v>0.11219297986182442</v>
      </c>
      <c r="AO102" s="34">
        <f t="shared" si="75"/>
        <v>0.10633372381274804</v>
      </c>
      <c r="AS102" s="95">
        <v>42440</v>
      </c>
      <c r="AT102" s="34">
        <f t="shared" si="69"/>
        <v>7.8747046985738756E-4</v>
      </c>
      <c r="AU102" s="34">
        <f t="shared" si="70"/>
        <v>7.8716057766356831E-4</v>
      </c>
      <c r="AV102" s="34">
        <f t="shared" si="71"/>
        <v>7.9512137490229673E-2</v>
      </c>
      <c r="AW102" s="34">
        <f t="shared" si="72"/>
        <v>7.6509214531775949E-2</v>
      </c>
      <c r="BI102" s="98">
        <v>42471</v>
      </c>
      <c r="BJ102" s="34">
        <f t="shared" si="90"/>
        <v>3.8968210368126262E-2</v>
      </c>
      <c r="BK102" s="34">
        <f t="shared" si="91"/>
        <v>2.8006946345406021E-2</v>
      </c>
      <c r="BL102" s="34"/>
      <c r="BN102" s="95">
        <v>42464</v>
      </c>
      <c r="BO102" s="34">
        <f t="shared" si="94"/>
        <v>2.9153360091903283E-2</v>
      </c>
      <c r="BP102" s="34">
        <f t="shared" si="95"/>
        <v>1.2155085868143433E-3</v>
      </c>
      <c r="BQ102" s="34"/>
      <c r="BS102" s="95">
        <v>42475</v>
      </c>
      <c r="BT102" s="34">
        <f t="shared" si="92"/>
        <v>6.3747835825264706E-2</v>
      </c>
      <c r="BU102" s="34">
        <f t="shared" si="93"/>
        <v>6.4172025410381639E-2</v>
      </c>
    </row>
    <row r="103" spans="3:73" s="24" customFormat="1" ht="12.75" x14ac:dyDescent="0.2">
      <c r="C103" s="95">
        <v>42649</v>
      </c>
      <c r="D103" s="96">
        <v>30.75</v>
      </c>
      <c r="E103" s="30">
        <v>60644.2407943</v>
      </c>
      <c r="G103" s="41">
        <f t="shared" si="55"/>
        <v>1</v>
      </c>
      <c r="H103" s="95">
        <v>41861</v>
      </c>
      <c r="I103" s="97" t="str">
        <f t="shared" si="56"/>
        <v/>
      </c>
      <c r="J103" s="30" t="str">
        <f t="shared" si="57"/>
        <v/>
      </c>
      <c r="K103" s="30"/>
      <c r="L103" s="30"/>
      <c r="M103" s="30"/>
      <c r="N103" s="30"/>
      <c r="P103" s="98">
        <v>42443</v>
      </c>
      <c r="Q103" s="97">
        <f t="shared" si="58"/>
        <v>22.339743800000001</v>
      </c>
      <c r="R103" s="30">
        <f t="shared" si="59"/>
        <v>48867.334499299999</v>
      </c>
      <c r="T103" s="95">
        <v>42443</v>
      </c>
      <c r="U103" s="97">
        <f t="shared" si="60"/>
        <v>22.613170375999999</v>
      </c>
      <c r="V103" s="30">
        <f t="shared" si="61"/>
        <v>49168.868171559996</v>
      </c>
      <c r="X103" s="95">
        <v>42447</v>
      </c>
      <c r="Y103" s="97">
        <f t="shared" si="62"/>
        <v>22.543823056000001</v>
      </c>
      <c r="Z103" s="30">
        <f t="shared" si="63"/>
        <v>49097.846825100001</v>
      </c>
      <c r="AC103" s="98">
        <v>42443</v>
      </c>
      <c r="AD103" s="34">
        <f t="shared" si="64"/>
        <v>-1.0964912280701733E-2</v>
      </c>
      <c r="AE103" s="34">
        <f t="shared" si="76"/>
        <v>-1.102547001170771E-2</v>
      </c>
      <c r="AF103" s="34">
        <f t="shared" si="65"/>
        <v>-7.6913113343777262E-3</v>
      </c>
      <c r="AG103" s="34">
        <f t="shared" si="66"/>
        <v>-7.7210420127795457E-3</v>
      </c>
      <c r="AK103" s="95">
        <v>42443</v>
      </c>
      <c r="AL103" s="34">
        <f t="shared" si="67"/>
        <v>-3.0573025856044378E-3</v>
      </c>
      <c r="AM103" s="34">
        <f t="shared" si="74"/>
        <v>-3.0619856826867822E-3</v>
      </c>
      <c r="AN103" s="34">
        <f t="shared" si="68"/>
        <v>4.8199560930472396E-2</v>
      </c>
      <c r="AO103" s="34">
        <f t="shared" si="75"/>
        <v>4.7073988506307035E-2</v>
      </c>
      <c r="AS103" s="95">
        <v>42447</v>
      </c>
      <c r="AT103" s="34">
        <f t="shared" si="69"/>
        <v>-5.2456723203355704E-3</v>
      </c>
      <c r="AU103" s="34">
        <f t="shared" si="70"/>
        <v>-5.2594791646686451E-3</v>
      </c>
      <c r="AV103" s="34">
        <f t="shared" si="71"/>
        <v>-2.9805237931916917E-3</v>
      </c>
      <c r="AW103" s="34">
        <f t="shared" si="72"/>
        <v>-2.9849743998586276E-3</v>
      </c>
      <c r="BI103" s="98">
        <v>42478</v>
      </c>
      <c r="BJ103" s="34">
        <f t="shared" si="90"/>
        <v>5.5119299221079533E-2</v>
      </c>
      <c r="BK103" s="34">
        <f t="shared" si="91"/>
        <v>5.2964379966062021E-2</v>
      </c>
      <c r="BL103" s="34"/>
      <c r="BN103" s="95">
        <v>42471</v>
      </c>
      <c r="BO103" s="34">
        <f t="shared" si="94"/>
        <v>-1.1891949797775483E-2</v>
      </c>
      <c r="BP103" s="34">
        <f t="shared" si="95"/>
        <v>-2.281317466059278E-2</v>
      </c>
      <c r="BQ103" s="34"/>
      <c r="BS103" s="95">
        <v>42482</v>
      </c>
      <c r="BT103" s="34">
        <f t="shared" si="92"/>
        <v>3.450195983633194E-2</v>
      </c>
      <c r="BU103" s="34">
        <f t="shared" si="93"/>
        <v>2.0754982106735157E-2</v>
      </c>
    </row>
    <row r="104" spans="3:73" s="24" customFormat="1" ht="12.75" x14ac:dyDescent="0.2">
      <c r="C104" s="95">
        <v>42648</v>
      </c>
      <c r="D104" s="96">
        <v>30.9</v>
      </c>
      <c r="E104" s="30">
        <v>60254.340041000003</v>
      </c>
      <c r="G104" s="41">
        <f t="shared" si="55"/>
        <v>2</v>
      </c>
      <c r="H104" s="95">
        <v>41862</v>
      </c>
      <c r="I104" s="97">
        <f t="shared" si="56"/>
        <v>19.607299999999999</v>
      </c>
      <c r="J104" s="30">
        <f t="shared" si="57"/>
        <v>56613.32</v>
      </c>
      <c r="K104" s="97">
        <f t="shared" ref="K104:L104" si="97">AVERAGE(I98:I101,I104)</f>
        <v>19.25632933</v>
      </c>
      <c r="L104" s="30">
        <f t="shared" si="97"/>
        <v>56212.716</v>
      </c>
      <c r="M104" s="30"/>
      <c r="N104" s="30"/>
      <c r="P104" s="98">
        <v>42450</v>
      </c>
      <c r="Q104" s="97">
        <f t="shared" si="58"/>
        <v>23.033217</v>
      </c>
      <c r="R104" s="30">
        <f t="shared" si="59"/>
        <v>51171.545880999998</v>
      </c>
      <c r="T104" s="95">
        <v>42450</v>
      </c>
      <c r="U104" s="97">
        <f t="shared" si="60"/>
        <v>22.682517696000001</v>
      </c>
      <c r="V104" s="30">
        <f t="shared" si="61"/>
        <v>49558.689101440003</v>
      </c>
      <c r="X104" s="95">
        <v>42454</v>
      </c>
      <c r="Y104" s="97">
        <f t="shared" si="62"/>
        <v>22.832605109999999</v>
      </c>
      <c r="Z104" s="30">
        <f t="shared" si="63"/>
        <v>50382.294371624994</v>
      </c>
      <c r="AC104" s="98">
        <v>42450</v>
      </c>
      <c r="AD104" s="34">
        <f t="shared" si="64"/>
        <v>3.104212860310418E-2</v>
      </c>
      <c r="AE104" s="34">
        <f t="shared" si="76"/>
        <v>3.0570066084677931E-2</v>
      </c>
      <c r="AF104" s="34">
        <f t="shared" si="65"/>
        <v>4.7152385234619398E-2</v>
      </c>
      <c r="AG104" s="34">
        <f t="shared" si="66"/>
        <v>4.6074465934501506E-2</v>
      </c>
      <c r="AK104" s="95">
        <v>42450</v>
      </c>
      <c r="AL104" s="34">
        <f t="shared" si="67"/>
        <v>3.0666783492510064E-3</v>
      </c>
      <c r="AM104" s="34">
        <f t="shared" si="74"/>
        <v>3.0619856826869687E-3</v>
      </c>
      <c r="AN104" s="34">
        <f t="shared" si="68"/>
        <v>7.9282062893910599E-3</v>
      </c>
      <c r="AO104" s="34">
        <f t="shared" si="75"/>
        <v>7.8969431933781937E-3</v>
      </c>
      <c r="AS104" s="95">
        <v>42454</v>
      </c>
      <c r="AT104" s="34">
        <f t="shared" si="69"/>
        <v>1.280980840217949E-2</v>
      </c>
      <c r="AU104" s="34">
        <f t="shared" si="70"/>
        <v>1.272845680221125E-2</v>
      </c>
      <c r="AV104" s="34">
        <f t="shared" si="71"/>
        <v>2.6160975064762892E-2</v>
      </c>
      <c r="AW104" s="34">
        <f t="shared" si="72"/>
        <v>2.5824630216345693E-2</v>
      </c>
      <c r="BI104" s="98">
        <v>42485</v>
      </c>
      <c r="BJ104" s="34">
        <f t="shared" si="90"/>
        <v>1.2539349252735173E-2</v>
      </c>
      <c r="BK104" s="34">
        <f t="shared" si="91"/>
        <v>-1.9710588938600757E-2</v>
      </c>
      <c r="BL104" s="34"/>
      <c r="BN104" s="95">
        <v>42478</v>
      </c>
      <c r="BO104" s="34">
        <f t="shared" si="94"/>
        <v>6.6815203821538716E-2</v>
      </c>
      <c r="BP104" s="34">
        <f t="shared" si="95"/>
        <v>6.8928729224680546E-2</v>
      </c>
      <c r="BQ104" s="34"/>
      <c r="BS104" s="95">
        <v>42489</v>
      </c>
      <c r="BT104" s="34">
        <f t="shared" si="92"/>
        <v>2.2701440889946814E-2</v>
      </c>
      <c r="BU104" s="34">
        <f t="shared" si="93"/>
        <v>4.5529520969963882E-3</v>
      </c>
    </row>
    <row r="105" spans="3:73" s="24" customFormat="1" ht="12.75" x14ac:dyDescent="0.2">
      <c r="C105" s="95">
        <v>42647</v>
      </c>
      <c r="D105" s="96">
        <v>30.5</v>
      </c>
      <c r="E105" s="30">
        <v>59339.228827500003</v>
      </c>
      <c r="G105" s="41">
        <f t="shared" si="55"/>
        <v>3</v>
      </c>
      <c r="H105" s="95">
        <v>41863</v>
      </c>
      <c r="I105" s="97">
        <f t="shared" si="56"/>
        <v>19.421030649999999</v>
      </c>
      <c r="J105" s="30">
        <f t="shared" si="57"/>
        <v>56442.34</v>
      </c>
      <c r="K105" s="30"/>
      <c r="L105" s="30"/>
      <c r="M105" s="30"/>
      <c r="N105" s="30"/>
      <c r="P105" s="98">
        <v>42457</v>
      </c>
      <c r="Q105" s="97">
        <f t="shared" si="58"/>
        <v>23.528555000000001</v>
      </c>
      <c r="R105" s="30">
        <f t="shared" si="59"/>
        <v>50838.2261822</v>
      </c>
      <c r="T105" s="95">
        <v>42457</v>
      </c>
      <c r="U105" s="97">
        <f t="shared" si="60"/>
        <v>22.95643961</v>
      </c>
      <c r="V105" s="30">
        <f t="shared" si="61"/>
        <v>50298.964446924991</v>
      </c>
      <c r="X105" s="95">
        <v>42461</v>
      </c>
      <c r="Y105" s="97">
        <f t="shared" si="62"/>
        <v>23.724708847999999</v>
      </c>
      <c r="Z105" s="30">
        <f t="shared" si="63"/>
        <v>50771.788672980001</v>
      </c>
      <c r="AC105" s="98">
        <v>42457</v>
      </c>
      <c r="AD105" s="34">
        <f t="shared" si="64"/>
        <v>2.1505376344086002E-2</v>
      </c>
      <c r="AE105" s="34">
        <f t="shared" si="76"/>
        <v>2.1277398447284879E-2</v>
      </c>
      <c r="AF105" s="34">
        <f t="shared" si="65"/>
        <v>-6.5137703593152185E-3</v>
      </c>
      <c r="AG105" s="34">
        <f t="shared" si="66"/>
        <v>-6.5350775385773444E-3</v>
      </c>
      <c r="AK105" s="95">
        <v>42457</v>
      </c>
      <c r="AL105" s="34">
        <f t="shared" si="67"/>
        <v>1.2076345213137607E-2</v>
      </c>
      <c r="AM105" s="34">
        <f t="shared" si="74"/>
        <v>1.2004007953755533E-2</v>
      </c>
      <c r="AN105" s="34">
        <f t="shared" si="68"/>
        <v>1.4937347191927186E-2</v>
      </c>
      <c r="AO105" s="34">
        <f t="shared" si="75"/>
        <v>1.4826883684061648E-2</v>
      </c>
      <c r="AS105" s="95">
        <v>42461</v>
      </c>
      <c r="AT105" s="34">
        <f t="shared" si="69"/>
        <v>3.9071482807245816E-2</v>
      </c>
      <c r="AU105" s="34">
        <f t="shared" si="70"/>
        <v>3.8327509372493171E-2</v>
      </c>
      <c r="AV105" s="34">
        <f t="shared" si="71"/>
        <v>7.730777373536446E-3</v>
      </c>
      <c r="AW105" s="34">
        <f t="shared" si="72"/>
        <v>7.7010480364234201E-3</v>
      </c>
      <c r="BI105" s="98">
        <v>42492</v>
      </c>
      <c r="BJ105" s="34">
        <f t="shared" si="90"/>
        <v>1.928328165999342E-2</v>
      </c>
      <c r="BK105" s="34">
        <f t="shared" si="91"/>
        <v>3.2250341850616343E-2</v>
      </c>
      <c r="BL105" s="34"/>
      <c r="BN105" s="95">
        <v>42485</v>
      </c>
      <c r="BO105" s="34">
        <f t="shared" si="94"/>
        <v>2.6673516549550115E-2</v>
      </c>
      <c r="BP105" s="34">
        <f t="shared" si="95"/>
        <v>5.4977746076381121E-3</v>
      </c>
      <c r="BQ105" s="34"/>
      <c r="BS105" s="95">
        <v>42496</v>
      </c>
      <c r="BT105" s="34">
        <f t="shared" si="92"/>
        <v>6.2514498018419445E-3</v>
      </c>
      <c r="BU105" s="34">
        <f t="shared" si="93"/>
        <v>-2.2218512460130017E-2</v>
      </c>
    </row>
    <row r="106" spans="3:73" s="24" customFormat="1" ht="12.75" x14ac:dyDescent="0.2">
      <c r="C106" s="95">
        <v>42646</v>
      </c>
      <c r="D106" s="96">
        <v>30.8</v>
      </c>
      <c r="E106" s="30">
        <v>59461.228828899999</v>
      </c>
      <c r="G106" s="41">
        <f t="shared" si="55"/>
        <v>4</v>
      </c>
      <c r="H106" s="95">
        <v>41864</v>
      </c>
      <c r="I106" s="97">
        <f t="shared" si="56"/>
        <v>19.028884649999998</v>
      </c>
      <c r="J106" s="30">
        <f t="shared" si="57"/>
        <v>55581.19</v>
      </c>
      <c r="K106" s="30"/>
      <c r="L106" s="30"/>
      <c r="M106" s="30"/>
      <c r="N106" s="30"/>
      <c r="P106" s="98">
        <v>42464</v>
      </c>
      <c r="Q106" s="97">
        <f t="shared" si="58"/>
        <v>23.082750799999999</v>
      </c>
      <c r="R106" s="30">
        <f t="shared" si="59"/>
        <v>48779.985030099997</v>
      </c>
      <c r="T106" s="95">
        <v>42464</v>
      </c>
      <c r="U106" s="97">
        <f t="shared" si="60"/>
        <v>23.635548007999997</v>
      </c>
      <c r="V106" s="30">
        <f t="shared" si="61"/>
        <v>50360.140442559998</v>
      </c>
      <c r="X106" s="95">
        <v>42468</v>
      </c>
      <c r="Y106" s="97">
        <f t="shared" si="62"/>
        <v>23.172690063999998</v>
      </c>
      <c r="Z106" s="30">
        <f t="shared" si="63"/>
        <v>48947.173508980006</v>
      </c>
      <c r="AC106" s="98">
        <v>42464</v>
      </c>
      <c r="AD106" s="34">
        <f t="shared" si="64"/>
        <v>-1.8947368421052713E-2</v>
      </c>
      <c r="AE106" s="34">
        <f t="shared" si="76"/>
        <v>-1.9129169908995419E-2</v>
      </c>
      <c r="AF106" s="34">
        <f t="shared" si="65"/>
        <v>-4.048609297900041E-2</v>
      </c>
      <c r="AG106" s="34">
        <f t="shared" si="66"/>
        <v>-4.1328469610238436E-2</v>
      </c>
      <c r="AK106" s="95">
        <v>42464</v>
      </c>
      <c r="AL106" s="34">
        <f t="shared" si="67"/>
        <v>2.958247923184798E-2</v>
      </c>
      <c r="AM106" s="34">
        <f t="shared" si="74"/>
        <v>2.9153360091903283E-2</v>
      </c>
      <c r="AN106" s="34">
        <f t="shared" si="68"/>
        <v>1.2162476167787428E-3</v>
      </c>
      <c r="AO106" s="34">
        <f t="shared" si="75"/>
        <v>1.2155085868143433E-3</v>
      </c>
      <c r="AS106" s="95">
        <v>42468</v>
      </c>
      <c r="AT106" s="34">
        <f t="shared" si="69"/>
        <v>-2.32676736956684E-2</v>
      </c>
      <c r="AU106" s="34">
        <f t="shared" si="70"/>
        <v>-2.3542639600904056E-2</v>
      </c>
      <c r="AV106" s="34">
        <f t="shared" si="71"/>
        <v>-3.5937578952601079E-2</v>
      </c>
      <c r="AW106" s="34">
        <f t="shared" si="72"/>
        <v>-3.6599234344061912E-2</v>
      </c>
      <c r="BI106" s="98">
        <v>42499</v>
      </c>
      <c r="BJ106" s="34">
        <f t="shared" si="90"/>
        <v>-6.8992224602718207E-3</v>
      </c>
      <c r="BK106" s="34">
        <f t="shared" si="91"/>
        <v>-4.9200357503534145E-2</v>
      </c>
      <c r="BL106" s="34"/>
      <c r="BN106" s="95">
        <v>42492</v>
      </c>
      <c r="BO106" s="34">
        <f t="shared" si="94"/>
        <v>2.339355577024442E-2</v>
      </c>
      <c r="BP106" s="34">
        <f t="shared" si="95"/>
        <v>1.5739213884183059E-2</v>
      </c>
      <c r="BQ106" s="34"/>
      <c r="BS106" s="95">
        <v>42503</v>
      </c>
      <c r="BT106" s="34">
        <f t="shared" si="92"/>
        <v>2.1354194883968405E-2</v>
      </c>
      <c r="BU106" s="34">
        <f t="shared" si="93"/>
        <v>4.1124233581261668E-4</v>
      </c>
    </row>
    <row r="107" spans="3:73" s="24" customFormat="1" ht="12.75" x14ac:dyDescent="0.2">
      <c r="C107" s="95">
        <v>42643</v>
      </c>
      <c r="D107" s="96">
        <v>30.19</v>
      </c>
      <c r="E107" s="30">
        <v>58367.045510600001</v>
      </c>
      <c r="G107" s="41">
        <f t="shared" si="55"/>
        <v>5</v>
      </c>
      <c r="H107" s="95">
        <v>41865</v>
      </c>
      <c r="I107" s="97">
        <f t="shared" si="56"/>
        <v>19.146528450000002</v>
      </c>
      <c r="J107" s="30">
        <f t="shared" si="57"/>
        <v>55780.41</v>
      </c>
      <c r="K107" s="30"/>
      <c r="L107" s="30"/>
      <c r="M107" s="30"/>
      <c r="N107" s="30"/>
      <c r="P107" s="98">
        <v>42471</v>
      </c>
      <c r="Q107" s="97">
        <f t="shared" si="58"/>
        <v>24</v>
      </c>
      <c r="R107" s="30">
        <f t="shared" si="59"/>
        <v>50165.474556599998</v>
      </c>
      <c r="T107" s="95">
        <v>42471</v>
      </c>
      <c r="U107" s="97">
        <f t="shared" si="60"/>
        <v>23.356139903999999</v>
      </c>
      <c r="V107" s="30">
        <f t="shared" si="61"/>
        <v>49224.271414280003</v>
      </c>
      <c r="X107" s="95">
        <v>42475</v>
      </c>
      <c r="Y107" s="97">
        <f t="shared" si="62"/>
        <v>24.698</v>
      </c>
      <c r="Z107" s="30">
        <f t="shared" si="63"/>
        <v>52191.18705696</v>
      </c>
      <c r="AC107" s="98">
        <v>42471</v>
      </c>
      <c r="AD107" s="34">
        <f t="shared" si="64"/>
        <v>3.9737430254629835E-2</v>
      </c>
      <c r="AE107" s="34">
        <f t="shared" si="76"/>
        <v>3.8968210368126262E-2</v>
      </c>
      <c r="AF107" s="34">
        <f t="shared" si="65"/>
        <v>2.8402828037874084E-2</v>
      </c>
      <c r="AG107" s="34">
        <f t="shared" si="66"/>
        <v>2.8006946345406021E-2</v>
      </c>
      <c r="AK107" s="95">
        <v>42471</v>
      </c>
      <c r="AL107" s="34">
        <f t="shared" si="67"/>
        <v>-1.1821520021682019E-2</v>
      </c>
      <c r="AM107" s="34">
        <f t="shared" si="74"/>
        <v>-1.1891949797775483E-2</v>
      </c>
      <c r="AN107" s="34">
        <f t="shared" si="68"/>
        <v>-2.2554921775397974E-2</v>
      </c>
      <c r="AO107" s="34">
        <f t="shared" si="75"/>
        <v>-2.281317466059278E-2</v>
      </c>
      <c r="AS107" s="95">
        <v>42475</v>
      </c>
      <c r="AT107" s="34">
        <f t="shared" si="69"/>
        <v>6.5823602343417775E-2</v>
      </c>
      <c r="AU107" s="34">
        <f t="shared" si="70"/>
        <v>6.3747835825264706E-2</v>
      </c>
      <c r="AV107" s="34">
        <f t="shared" si="71"/>
        <v>6.6275809519110052E-2</v>
      </c>
      <c r="AW107" s="34">
        <f t="shared" si="72"/>
        <v>6.4172025410381639E-2</v>
      </c>
      <c r="BI107" s="98">
        <v>42506</v>
      </c>
      <c r="BJ107" s="34">
        <f t="shared" si="90"/>
        <v>2.843793532053341E-2</v>
      </c>
      <c r="BK107" s="34">
        <f t="shared" si="91"/>
        <v>1.5815713942862682E-2</v>
      </c>
      <c r="BL107" s="34"/>
      <c r="BN107" s="95">
        <v>42499</v>
      </c>
      <c r="BO107" s="34">
        <f t="shared" si="94"/>
        <v>1.0660170049334942E-3</v>
      </c>
      <c r="BP107" s="34">
        <f t="shared" si="95"/>
        <v>-3.8421679503951395E-2</v>
      </c>
      <c r="BQ107" s="34"/>
      <c r="BS107" s="95">
        <v>42510</v>
      </c>
      <c r="BT107" s="34">
        <f t="shared" si="92"/>
        <v>-7.4671792604506602E-3</v>
      </c>
      <c r="BU107" s="34">
        <f t="shared" si="93"/>
        <v>-3.4228207549342811E-2</v>
      </c>
    </row>
    <row r="108" spans="3:73" s="24" customFormat="1" ht="12.75" x14ac:dyDescent="0.2">
      <c r="C108" s="95">
        <v>42642</v>
      </c>
      <c r="D108" s="96">
        <v>30.51</v>
      </c>
      <c r="E108" s="30">
        <v>58350.568021699997</v>
      </c>
      <c r="G108" s="41">
        <f t="shared" si="55"/>
        <v>6</v>
      </c>
      <c r="H108" s="95">
        <v>41866</v>
      </c>
      <c r="I108" s="97">
        <f t="shared" si="56"/>
        <v>19.59749635</v>
      </c>
      <c r="J108" s="30">
        <f t="shared" si="57"/>
        <v>56963.65</v>
      </c>
      <c r="K108" s="30"/>
      <c r="L108" s="30"/>
      <c r="M108" s="97">
        <f t="shared" ref="M108:N108" si="98">AVERAGE(I104:I108)</f>
        <v>19.36024802</v>
      </c>
      <c r="N108" s="30">
        <f t="shared" si="98"/>
        <v>56276.182000000008</v>
      </c>
      <c r="P108" s="98">
        <v>42478</v>
      </c>
      <c r="Q108" s="97">
        <f t="shared" si="58"/>
        <v>25.36</v>
      </c>
      <c r="R108" s="30">
        <f t="shared" si="59"/>
        <v>52894.079411500003</v>
      </c>
      <c r="T108" s="95">
        <v>42478</v>
      </c>
      <c r="U108" s="97">
        <f t="shared" si="60"/>
        <v>24.97</v>
      </c>
      <c r="V108" s="30">
        <f t="shared" si="61"/>
        <v>52736.90802794</v>
      </c>
      <c r="X108" s="95">
        <v>42482</v>
      </c>
      <c r="Y108" s="97">
        <f t="shared" si="62"/>
        <v>25.565000000000001</v>
      </c>
      <c r="Z108" s="30">
        <f t="shared" si="63"/>
        <v>53285.733565925002</v>
      </c>
      <c r="AC108" s="98">
        <v>42478</v>
      </c>
      <c r="AD108" s="34">
        <f t="shared" si="64"/>
        <v>5.6666666666666643E-2</v>
      </c>
      <c r="AE108" s="34">
        <f t="shared" si="76"/>
        <v>5.5119299221079533E-2</v>
      </c>
      <c r="AF108" s="34">
        <f t="shared" si="65"/>
        <v>5.439208696852682E-2</v>
      </c>
      <c r="AG108" s="34">
        <f t="shared" si="66"/>
        <v>5.2964379966062021E-2</v>
      </c>
      <c r="AK108" s="95">
        <v>42478</v>
      </c>
      <c r="AL108" s="34">
        <f t="shared" si="67"/>
        <v>6.9097894713484154E-2</v>
      </c>
      <c r="AM108" s="34">
        <f t="shared" si="74"/>
        <v>6.6815203821538716E-2</v>
      </c>
      <c r="AN108" s="34">
        <f t="shared" si="68"/>
        <v>7.135984978014287E-2</v>
      </c>
      <c r="AO108" s="34">
        <f t="shared" si="75"/>
        <v>6.8928729224680546E-2</v>
      </c>
      <c r="AS108" s="95">
        <v>42482</v>
      </c>
      <c r="AT108" s="34">
        <f t="shared" si="69"/>
        <v>3.5104057008664702E-2</v>
      </c>
      <c r="AU108" s="34">
        <f t="shared" si="70"/>
        <v>3.450195983633194E-2</v>
      </c>
      <c r="AV108" s="34">
        <f t="shared" si="71"/>
        <v>2.0971864613281266E-2</v>
      </c>
      <c r="AW108" s="34">
        <f t="shared" si="72"/>
        <v>2.0754982106735157E-2</v>
      </c>
      <c r="BI108" s="98">
        <v>42513</v>
      </c>
      <c r="BJ108" s="34">
        <f t="shared" si="90"/>
        <v>-9.767170058037223E-3</v>
      </c>
      <c r="BK108" s="34">
        <f t="shared" si="91"/>
        <v>-4.8905538342199455E-2</v>
      </c>
      <c r="BL108" s="34"/>
      <c r="BN108" s="95">
        <v>42506</v>
      </c>
      <c r="BO108" s="34">
        <f t="shared" si="94"/>
        <v>2.8287139445226393E-2</v>
      </c>
      <c r="BP108" s="34">
        <f t="shared" si="95"/>
        <v>1.3382674074283261E-2</v>
      </c>
      <c r="BQ108" s="34"/>
      <c r="BS108" s="95">
        <v>42517</v>
      </c>
      <c r="BT108" s="34">
        <f t="shared" si="92"/>
        <v>-1.6302912249257649E-2</v>
      </c>
      <c r="BU108" s="34">
        <f t="shared" si="93"/>
        <v>-2.6211513191175484E-2</v>
      </c>
    </row>
    <row r="109" spans="3:73" s="24" customFormat="1" ht="12.75" x14ac:dyDescent="0.2">
      <c r="C109" s="95">
        <v>42641</v>
      </c>
      <c r="D109" s="96">
        <v>30.85</v>
      </c>
      <c r="E109" s="30">
        <v>59355.768758899998</v>
      </c>
      <c r="G109" s="41">
        <f t="shared" si="55"/>
        <v>7</v>
      </c>
      <c r="H109" s="95">
        <v>41867</v>
      </c>
      <c r="I109" s="97" t="str">
        <f t="shared" si="56"/>
        <v/>
      </c>
      <c r="J109" s="30" t="str">
        <f t="shared" si="57"/>
        <v/>
      </c>
      <c r="K109" s="30"/>
      <c r="L109" s="30"/>
      <c r="M109" s="30"/>
      <c r="N109" s="30"/>
      <c r="P109" s="98">
        <v>42485</v>
      </c>
      <c r="Q109" s="97">
        <f t="shared" si="58"/>
        <v>25.68</v>
      </c>
      <c r="R109" s="30">
        <f t="shared" si="59"/>
        <v>51861.713646800003</v>
      </c>
      <c r="T109" s="95">
        <v>42485</v>
      </c>
      <c r="U109" s="97">
        <f t="shared" si="60"/>
        <v>25.645000000000003</v>
      </c>
      <c r="V109" s="30">
        <f t="shared" si="61"/>
        <v>53027.642124749997</v>
      </c>
      <c r="X109" s="95">
        <v>42489</v>
      </c>
      <c r="Y109" s="97">
        <f t="shared" si="62"/>
        <v>26.151999999999997</v>
      </c>
      <c r="Z109" s="30">
        <f t="shared" si="63"/>
        <v>53528.894087360008</v>
      </c>
      <c r="AC109" s="98">
        <v>42485</v>
      </c>
      <c r="AD109" s="34">
        <f t="shared" si="64"/>
        <v>1.2618296529968376E-2</v>
      </c>
      <c r="AE109" s="34">
        <f t="shared" si="76"/>
        <v>1.2539349252735173E-2</v>
      </c>
      <c r="AF109" s="34">
        <f t="shared" si="65"/>
        <v>-1.9517605300746532E-2</v>
      </c>
      <c r="AG109" s="34">
        <f t="shared" si="66"/>
        <v>-1.9710588938600757E-2</v>
      </c>
      <c r="AK109" s="95">
        <v>42485</v>
      </c>
      <c r="AL109" s="34">
        <f t="shared" si="67"/>
        <v>2.7032438926712254E-2</v>
      </c>
      <c r="AM109" s="34">
        <f t="shared" si="74"/>
        <v>2.6673516549550115E-2</v>
      </c>
      <c r="AN109" s="34">
        <f t="shared" si="68"/>
        <v>5.5129151040853586E-3</v>
      </c>
      <c r="AO109" s="34">
        <f t="shared" si="75"/>
        <v>5.4977746076381121E-3</v>
      </c>
      <c r="AS109" s="95">
        <v>42489</v>
      </c>
      <c r="AT109" s="34">
        <f t="shared" si="69"/>
        <v>2.2961079601016898E-2</v>
      </c>
      <c r="AU109" s="34">
        <f t="shared" si="70"/>
        <v>2.2701440889946814E-2</v>
      </c>
      <c r="AV109" s="34">
        <f t="shared" si="71"/>
        <v>4.5633325312894879E-3</v>
      </c>
      <c r="AW109" s="34">
        <f t="shared" si="72"/>
        <v>4.5529520969963882E-3</v>
      </c>
      <c r="BI109" s="98">
        <v>42520</v>
      </c>
      <c r="BJ109" s="34">
        <f t="shared" si="90"/>
        <v>-7.1983641002593378E-3</v>
      </c>
      <c r="BK109" s="34">
        <f t="shared" si="91"/>
        <v>-7.4486593288017461E-3</v>
      </c>
      <c r="BL109" s="34"/>
      <c r="BN109" s="95">
        <v>42513</v>
      </c>
      <c r="BO109" s="34">
        <f t="shared" si="94"/>
        <v>-1.4981832788912405E-2</v>
      </c>
      <c r="BP109" s="34">
        <f t="shared" si="95"/>
        <v>-4.7145898224060054E-2</v>
      </c>
      <c r="BQ109" s="34"/>
      <c r="BS109" s="95">
        <v>42524</v>
      </c>
      <c r="BT109" s="34">
        <f t="shared" si="92"/>
        <v>-2.994670964722486E-3</v>
      </c>
      <c r="BU109" s="34">
        <f t="shared" si="93"/>
        <v>1.795428551730436E-3</v>
      </c>
    </row>
    <row r="110" spans="3:73" s="24" customFormat="1" ht="12.75" x14ac:dyDescent="0.2">
      <c r="C110" s="95">
        <v>42640</v>
      </c>
      <c r="D110" s="96">
        <v>29.85</v>
      </c>
      <c r="E110" s="30">
        <v>58382.487391199997</v>
      </c>
      <c r="G110" s="41">
        <f t="shared" si="55"/>
        <v>1</v>
      </c>
      <c r="H110" s="95">
        <v>41868</v>
      </c>
      <c r="I110" s="97" t="str">
        <f t="shared" si="56"/>
        <v/>
      </c>
      <c r="J110" s="30" t="str">
        <f t="shared" si="57"/>
        <v/>
      </c>
      <c r="K110" s="30"/>
      <c r="L110" s="30"/>
      <c r="M110" s="30"/>
      <c r="N110" s="30"/>
      <c r="P110" s="98">
        <v>42492</v>
      </c>
      <c r="Q110" s="97">
        <f t="shared" si="58"/>
        <v>26.18</v>
      </c>
      <c r="R110" s="30">
        <f t="shared" si="59"/>
        <v>53561.534210799997</v>
      </c>
      <c r="T110" s="95">
        <v>42492</v>
      </c>
      <c r="U110" s="97">
        <f t="shared" si="60"/>
        <v>26.252000000000002</v>
      </c>
      <c r="V110" s="30">
        <f t="shared" si="61"/>
        <v>53868.858200159993</v>
      </c>
      <c r="X110" s="95">
        <v>42496</v>
      </c>
      <c r="Y110" s="97">
        <f t="shared" si="62"/>
        <v>26.315999999999995</v>
      </c>
      <c r="Z110" s="30">
        <f t="shared" si="63"/>
        <v>52352.676971859997</v>
      </c>
      <c r="AC110" s="98">
        <v>42492</v>
      </c>
      <c r="AD110" s="34">
        <f t="shared" si="64"/>
        <v>1.947040498442365E-2</v>
      </c>
      <c r="AE110" s="34">
        <f t="shared" si="76"/>
        <v>1.928328165999342E-2</v>
      </c>
      <c r="AF110" s="34">
        <f t="shared" si="65"/>
        <v>3.2776020005364392E-2</v>
      </c>
      <c r="AG110" s="34">
        <f t="shared" si="66"/>
        <v>3.2250341850616343E-2</v>
      </c>
      <c r="AK110" s="95">
        <v>42492</v>
      </c>
      <c r="AL110" s="34">
        <f t="shared" si="67"/>
        <v>2.3669331253655557E-2</v>
      </c>
      <c r="AM110" s="34">
        <f t="shared" si="74"/>
        <v>2.339355577024442E-2</v>
      </c>
      <c r="AN110" s="34">
        <f t="shared" si="68"/>
        <v>1.5863727703204322E-2</v>
      </c>
      <c r="AO110" s="34">
        <f t="shared" si="75"/>
        <v>1.5739213884183059E-2</v>
      </c>
      <c r="AS110" s="95">
        <v>42496</v>
      </c>
      <c r="AT110" s="34">
        <f t="shared" si="69"/>
        <v>6.2710308962985462E-3</v>
      </c>
      <c r="AU110" s="34">
        <f t="shared" si="70"/>
        <v>6.2514498018419445E-3</v>
      </c>
      <c r="AV110" s="34">
        <f t="shared" si="71"/>
        <v>-2.1973499276491837E-2</v>
      </c>
      <c r="AW110" s="34">
        <f t="shared" si="72"/>
        <v>-2.2218512460130017E-2</v>
      </c>
      <c r="BI110" s="98">
        <v>42527</v>
      </c>
      <c r="BJ110" s="34">
        <f t="shared" si="90"/>
        <v>3.0372081054496547E-3</v>
      </c>
      <c r="BK110" s="34">
        <f t="shared" si="91"/>
        <v>2.9529623153742985E-2</v>
      </c>
      <c r="BL110" s="34"/>
      <c r="BN110" s="95">
        <v>42520</v>
      </c>
      <c r="BO110" s="34">
        <f t="shared" si="94"/>
        <v>-1.6163268018594187E-2</v>
      </c>
      <c r="BP110" s="34">
        <f t="shared" si="95"/>
        <v>-1.8251066548850049E-2</v>
      </c>
      <c r="BQ110" s="34"/>
      <c r="BS110" s="95">
        <v>42531</v>
      </c>
      <c r="BT110" s="34">
        <f t="shared" si="92"/>
        <v>4.5995415890720384E-2</v>
      </c>
      <c r="BU110" s="34">
        <f t="shared" si="93"/>
        <v>2.4535537494248243E-2</v>
      </c>
    </row>
    <row r="111" spans="3:73" s="24" customFormat="1" ht="12.75" x14ac:dyDescent="0.2">
      <c r="C111" s="95">
        <v>42639</v>
      </c>
      <c r="D111" s="96">
        <v>30.04</v>
      </c>
      <c r="E111" s="30">
        <v>58053.5302753</v>
      </c>
      <c r="G111" s="41">
        <f t="shared" si="55"/>
        <v>2</v>
      </c>
      <c r="H111" s="95">
        <v>41869</v>
      </c>
      <c r="I111" s="97">
        <f t="shared" si="56"/>
        <v>19.871998550000001</v>
      </c>
      <c r="J111" s="30">
        <f t="shared" si="57"/>
        <v>57560.72</v>
      </c>
      <c r="K111" s="97">
        <f t="shared" ref="K111:L111" si="99">AVERAGE(I105:I108,I111)</f>
        <v>19.413187730000001</v>
      </c>
      <c r="L111" s="30">
        <f t="shared" si="99"/>
        <v>56465.661999999997</v>
      </c>
      <c r="M111" s="30"/>
      <c r="N111" s="30"/>
      <c r="P111" s="98">
        <v>42499</v>
      </c>
      <c r="Q111" s="97">
        <f t="shared" si="58"/>
        <v>26</v>
      </c>
      <c r="R111" s="30">
        <f t="shared" si="59"/>
        <v>50990.064887599998</v>
      </c>
      <c r="T111" s="95">
        <v>42499</v>
      </c>
      <c r="U111" s="97">
        <f t="shared" si="60"/>
        <v>26.28</v>
      </c>
      <c r="V111" s="30">
        <f t="shared" si="61"/>
        <v>51838.383107219997</v>
      </c>
      <c r="X111" s="95">
        <v>42503</v>
      </c>
      <c r="Y111" s="97">
        <f t="shared" si="62"/>
        <v>26.884000000000004</v>
      </c>
      <c r="Z111" s="30">
        <f t="shared" si="63"/>
        <v>52374.211036579996</v>
      </c>
      <c r="AC111" s="98">
        <v>42499</v>
      </c>
      <c r="AD111" s="34">
        <f t="shared" si="64"/>
        <v>-6.8754774637127536E-3</v>
      </c>
      <c r="AE111" s="34">
        <f t="shared" si="76"/>
        <v>-6.8992224602718207E-3</v>
      </c>
      <c r="AF111" s="34">
        <f t="shared" si="65"/>
        <v>-4.8009627825065126E-2</v>
      </c>
      <c r="AG111" s="34">
        <f t="shared" si="66"/>
        <v>-4.9200357503534145E-2</v>
      </c>
      <c r="AK111" s="95">
        <v>42499</v>
      </c>
      <c r="AL111" s="34">
        <f t="shared" si="67"/>
        <v>1.0665854030169619E-3</v>
      </c>
      <c r="AM111" s="34">
        <f t="shared" si="74"/>
        <v>1.0660170049334942E-3</v>
      </c>
      <c r="AN111" s="34">
        <f t="shared" si="68"/>
        <v>-3.7692929844463707E-2</v>
      </c>
      <c r="AO111" s="34">
        <f t="shared" si="75"/>
        <v>-3.8421679503951395E-2</v>
      </c>
      <c r="AS111" s="95">
        <v>42503</v>
      </c>
      <c r="AT111" s="34">
        <f t="shared" si="69"/>
        <v>2.1583827329381799E-2</v>
      </c>
      <c r="AU111" s="34">
        <f t="shared" si="70"/>
        <v>2.1354194883968405E-2</v>
      </c>
      <c r="AV111" s="34">
        <f t="shared" si="71"/>
        <v>4.113269075347592E-4</v>
      </c>
      <c r="AW111" s="34">
        <f t="shared" si="72"/>
        <v>4.1124233581261668E-4</v>
      </c>
      <c r="BI111" s="98">
        <v>42534</v>
      </c>
      <c r="BJ111" s="34">
        <f t="shared" si="90"/>
        <v>8.2896275110857356E-2</v>
      </c>
      <c r="BK111" s="34">
        <f t="shared" si="91"/>
        <v>-1.5406263473082457E-2</v>
      </c>
      <c r="BL111" s="34"/>
      <c r="BN111" s="95">
        <v>42527</v>
      </c>
      <c r="BO111" s="34">
        <f t="shared" si="94"/>
        <v>-5.7257373450874858E-4</v>
      </c>
      <c r="BP111" s="34">
        <f t="shared" si="95"/>
        <v>9.578066354461609E-3</v>
      </c>
      <c r="BQ111" s="34"/>
      <c r="BS111" s="95">
        <v>42538</v>
      </c>
      <c r="BT111" s="34">
        <f t="shared" si="92"/>
        <v>2.500760881569087E-2</v>
      </c>
      <c r="BU111" s="34">
        <f t="shared" si="93"/>
        <v>-2.7724023762972949E-2</v>
      </c>
    </row>
    <row r="112" spans="3:73" s="24" customFormat="1" ht="12.75" x14ac:dyDescent="0.2">
      <c r="C112" s="95">
        <v>42636</v>
      </c>
      <c r="D112" s="96">
        <v>30.64</v>
      </c>
      <c r="E112" s="30">
        <v>58697.001956599997</v>
      </c>
      <c r="G112" s="41">
        <f t="shared" si="55"/>
        <v>3</v>
      </c>
      <c r="H112" s="95">
        <v>41870</v>
      </c>
      <c r="I112" s="97">
        <f t="shared" si="56"/>
        <v>20.048464249999999</v>
      </c>
      <c r="J112" s="30">
        <f t="shared" si="57"/>
        <v>58449.29</v>
      </c>
      <c r="K112" s="30"/>
      <c r="L112" s="30"/>
      <c r="M112" s="30"/>
      <c r="N112" s="30"/>
      <c r="P112" s="98">
        <v>42506</v>
      </c>
      <c r="Q112" s="97">
        <f t="shared" si="58"/>
        <v>26.75</v>
      </c>
      <c r="R112" s="30">
        <f t="shared" si="59"/>
        <v>51802.9201674</v>
      </c>
      <c r="T112" s="95">
        <v>42506</v>
      </c>
      <c r="U112" s="97">
        <f t="shared" si="60"/>
        <v>27.034000000000002</v>
      </c>
      <c r="V112" s="30">
        <f t="shared" si="61"/>
        <v>52536.782092540001</v>
      </c>
      <c r="X112" s="95">
        <v>42510</v>
      </c>
      <c r="Y112" s="97">
        <f t="shared" si="62"/>
        <v>26.683999999999997</v>
      </c>
      <c r="Z112" s="30">
        <f t="shared" si="63"/>
        <v>50611.868637319996</v>
      </c>
      <c r="AC112" s="98">
        <v>42506</v>
      </c>
      <c r="AD112" s="34">
        <f t="shared" si="64"/>
        <v>2.8846153846153744E-2</v>
      </c>
      <c r="AE112" s="34">
        <f t="shared" si="76"/>
        <v>2.843793532053341E-2</v>
      </c>
      <c r="AF112" s="34">
        <f t="shared" si="65"/>
        <v>1.5941444310608732E-2</v>
      </c>
      <c r="AG112" s="34">
        <f t="shared" si="66"/>
        <v>1.5815713942862682E-2</v>
      </c>
      <c r="AK112" s="95">
        <v>42506</v>
      </c>
      <c r="AL112" s="34">
        <f t="shared" si="67"/>
        <v>2.8691019786910354E-2</v>
      </c>
      <c r="AM112" s="34">
        <f t="shared" si="74"/>
        <v>2.8287139445226393E-2</v>
      </c>
      <c r="AN112" s="34">
        <f t="shared" si="68"/>
        <v>1.3472622860853267E-2</v>
      </c>
      <c r="AO112" s="34">
        <f t="shared" si="75"/>
        <v>1.3382674074283261E-2</v>
      </c>
      <c r="AS112" s="95">
        <v>42510</v>
      </c>
      <c r="AT112" s="34">
        <f t="shared" si="69"/>
        <v>-7.4393691414970098E-3</v>
      </c>
      <c r="AU112" s="34">
        <f t="shared" si="70"/>
        <v>-7.4671792604506602E-3</v>
      </c>
      <c r="AV112" s="34">
        <f t="shared" si="71"/>
        <v>-3.3649049109858997E-2</v>
      </c>
      <c r="AW112" s="34">
        <f t="shared" si="72"/>
        <v>-3.4228207549342811E-2</v>
      </c>
      <c r="BI112" s="98">
        <v>42541</v>
      </c>
      <c r="BJ112" s="34">
        <f t="shared" si="90"/>
        <v>-2.9747235904728879E-2</v>
      </c>
      <c r="BK112" s="34">
        <f t="shared" si="91"/>
        <v>1.3373005920326936E-2</v>
      </c>
      <c r="BL112" s="34"/>
      <c r="BN112" s="95">
        <v>42534</v>
      </c>
      <c r="BO112" s="34">
        <f t="shared" si="94"/>
        <v>6.1886094764412494E-2</v>
      </c>
      <c r="BP112" s="34">
        <f t="shared" si="95"/>
        <v>1.5559876446407033E-2</v>
      </c>
      <c r="BQ112" s="34"/>
      <c r="BS112" s="95">
        <v>42545</v>
      </c>
      <c r="BT112" s="34">
        <f t="shared" si="92"/>
        <v>1.2092329958039629E-3</v>
      </c>
      <c r="BU112" s="34">
        <f t="shared" si="93"/>
        <v>2.7324790166304368E-2</v>
      </c>
    </row>
    <row r="113" spans="3:73" s="24" customFormat="1" ht="12.75" x14ac:dyDescent="0.2">
      <c r="C113" s="95">
        <v>42635</v>
      </c>
      <c r="D113" s="96">
        <v>31</v>
      </c>
      <c r="E113" s="30">
        <v>58994.167654899997</v>
      </c>
      <c r="G113" s="41">
        <f t="shared" si="55"/>
        <v>4</v>
      </c>
      <c r="H113" s="95">
        <v>41871</v>
      </c>
      <c r="I113" s="97">
        <f t="shared" si="56"/>
        <v>19.911213149999998</v>
      </c>
      <c r="J113" s="30">
        <f t="shared" si="57"/>
        <v>58878.239999999998</v>
      </c>
      <c r="K113" s="30"/>
      <c r="L113" s="30"/>
      <c r="M113" s="30"/>
      <c r="N113" s="30"/>
      <c r="P113" s="98">
        <v>42513</v>
      </c>
      <c r="Q113" s="97">
        <f t="shared" si="58"/>
        <v>26.49</v>
      </c>
      <c r="R113" s="30">
        <f t="shared" si="59"/>
        <v>49330.422660099997</v>
      </c>
      <c r="T113" s="95">
        <v>42513</v>
      </c>
      <c r="U113" s="97">
        <f t="shared" si="60"/>
        <v>26.631999999999998</v>
      </c>
      <c r="V113" s="30">
        <f t="shared" si="61"/>
        <v>50117.369135860004</v>
      </c>
      <c r="X113" s="95">
        <v>42517</v>
      </c>
      <c r="Y113" s="97">
        <f t="shared" si="62"/>
        <v>26.252499999999998</v>
      </c>
      <c r="Z113" s="30">
        <f t="shared" si="63"/>
        <v>49302.490334025002</v>
      </c>
      <c r="AC113" s="98">
        <v>42513</v>
      </c>
      <c r="AD113" s="34">
        <f t="shared" si="64"/>
        <v>-9.7196261682243046E-3</v>
      </c>
      <c r="AE113" s="34">
        <f t="shared" si="76"/>
        <v>-9.767170058037223E-3</v>
      </c>
      <c r="AF113" s="34">
        <f t="shared" si="65"/>
        <v>-4.7728921445165273E-2</v>
      </c>
      <c r="AG113" s="34">
        <f t="shared" si="66"/>
        <v>-4.8905538342199455E-2</v>
      </c>
      <c r="AK113" s="95">
        <v>42513</v>
      </c>
      <c r="AL113" s="34">
        <f t="shared" si="67"/>
        <v>-1.4870163497817779E-2</v>
      </c>
      <c r="AM113" s="34">
        <f t="shared" si="74"/>
        <v>-1.4981832788912405E-2</v>
      </c>
      <c r="AN113" s="34">
        <f t="shared" si="68"/>
        <v>-4.6051791912537832E-2</v>
      </c>
      <c r="AO113" s="34">
        <f t="shared" si="75"/>
        <v>-4.7145898224060054E-2</v>
      </c>
      <c r="AS113" s="95">
        <v>42517</v>
      </c>
      <c r="AT113" s="34">
        <f t="shared" si="69"/>
        <v>-1.6170739019637281E-2</v>
      </c>
      <c r="AU113" s="34">
        <f t="shared" si="70"/>
        <v>-1.6302912249257649E-2</v>
      </c>
      <c r="AV113" s="34">
        <f t="shared" si="71"/>
        <v>-2.5870973322045798E-2</v>
      </c>
      <c r="AW113" s="34">
        <f t="shared" si="72"/>
        <v>-2.6211513191175484E-2</v>
      </c>
      <c r="BI113" s="98">
        <v>42548</v>
      </c>
      <c r="BJ113" s="34">
        <f t="shared" si="90"/>
        <v>7.1633544135640435E-3</v>
      </c>
      <c r="BK113" s="34">
        <f t="shared" si="91"/>
        <v>-2.1770055830172753E-2</v>
      </c>
      <c r="BL113" s="34"/>
      <c r="BN113" s="95">
        <v>42541</v>
      </c>
      <c r="BO113" s="34">
        <f t="shared" si="94"/>
        <v>2.5092316997556543E-3</v>
      </c>
      <c r="BP113" s="34">
        <f t="shared" si="95"/>
        <v>-2.1960745541504106E-2</v>
      </c>
      <c r="BQ113" s="34"/>
      <c r="BS113" s="95">
        <v>42552</v>
      </c>
      <c r="BT113" s="34">
        <f t="shared" si="92"/>
        <v>2.2006723517341908E-2</v>
      </c>
      <c r="BU113" s="34">
        <f t="shared" si="93"/>
        <v>4.045048303821696E-3</v>
      </c>
    </row>
    <row r="114" spans="3:73" s="24" customFormat="1" ht="12.75" x14ac:dyDescent="0.2">
      <c r="C114" s="95">
        <v>42634</v>
      </c>
      <c r="D114" s="96">
        <v>30.63</v>
      </c>
      <c r="E114" s="30">
        <v>58393.922731899998</v>
      </c>
      <c r="G114" s="41">
        <f t="shared" si="55"/>
        <v>5</v>
      </c>
      <c r="H114" s="95">
        <v>41872</v>
      </c>
      <c r="I114" s="97">
        <f t="shared" si="56"/>
        <v>19.7837657</v>
      </c>
      <c r="J114" s="30">
        <f t="shared" si="57"/>
        <v>58992.11</v>
      </c>
      <c r="K114" s="30"/>
      <c r="L114" s="30"/>
      <c r="M114" s="30"/>
      <c r="N114" s="30"/>
      <c r="P114" s="98">
        <v>42520</v>
      </c>
      <c r="Q114" s="97">
        <f t="shared" si="58"/>
        <v>26.3</v>
      </c>
      <c r="R114" s="30">
        <f t="shared" si="59"/>
        <v>48964.342243899999</v>
      </c>
      <c r="T114" s="95">
        <v>42520</v>
      </c>
      <c r="U114" s="97">
        <f t="shared" si="60"/>
        <v>26.204999999999998</v>
      </c>
      <c r="V114" s="30">
        <f t="shared" si="61"/>
        <v>49210.970229975006</v>
      </c>
      <c r="X114" s="95">
        <v>42524</v>
      </c>
      <c r="Y114" s="97">
        <f t="shared" si="62"/>
        <v>26.173999999999999</v>
      </c>
      <c r="Z114" s="30">
        <f t="shared" si="63"/>
        <v>49391.088945279997</v>
      </c>
      <c r="AC114" s="98">
        <v>42520</v>
      </c>
      <c r="AD114" s="34">
        <f t="shared" si="64"/>
        <v>-7.1725179312946974E-3</v>
      </c>
      <c r="AE114" s="34">
        <f t="shared" si="76"/>
        <v>-7.1983641002593378E-3</v>
      </c>
      <c r="AF114" s="34">
        <f t="shared" si="65"/>
        <v>-7.4209868162369297E-3</v>
      </c>
      <c r="AG114" s="34">
        <f t="shared" si="66"/>
        <v>-7.4486593288017461E-3</v>
      </c>
      <c r="AK114" s="95">
        <v>42520</v>
      </c>
      <c r="AL114" s="34">
        <f t="shared" si="67"/>
        <v>-1.6033343346350204E-2</v>
      </c>
      <c r="AM114" s="34">
        <f t="shared" si="74"/>
        <v>-1.6163268018594187E-2</v>
      </c>
      <c r="AN114" s="34">
        <f t="shared" si="68"/>
        <v>-1.8085524470127345E-2</v>
      </c>
      <c r="AO114" s="34">
        <f t="shared" si="75"/>
        <v>-1.8251066548850049E-2</v>
      </c>
      <c r="AS114" s="95">
        <v>42524</v>
      </c>
      <c r="AT114" s="34">
        <f t="shared" si="69"/>
        <v>-2.990191410341847E-3</v>
      </c>
      <c r="AU114" s="34">
        <f t="shared" si="70"/>
        <v>-2.994670964722486E-3</v>
      </c>
      <c r="AV114" s="34">
        <f t="shared" si="71"/>
        <v>1.7970412986187956E-3</v>
      </c>
      <c r="AW114" s="34">
        <f t="shared" si="72"/>
        <v>1.795428551730436E-3</v>
      </c>
      <c r="BI114" s="98">
        <v>42555</v>
      </c>
      <c r="BJ114" s="34">
        <f t="shared" si="90"/>
        <v>3.6444117233275883E-2</v>
      </c>
      <c r="BK114" s="34">
        <f t="shared" si="91"/>
        <v>6.5301427378477106E-2</v>
      </c>
      <c r="BL114" s="34"/>
      <c r="BN114" s="95">
        <v>42548</v>
      </c>
      <c r="BO114" s="34">
        <f t="shared" si="94"/>
        <v>8.6265818543263765E-3</v>
      </c>
      <c r="BP114" s="34">
        <f t="shared" si="95"/>
        <v>2.0319237284277973E-2</v>
      </c>
      <c r="BQ114" s="34"/>
      <c r="BS114" s="95">
        <v>42559</v>
      </c>
      <c r="BT114" s="34">
        <f t="shared" si="92"/>
        <v>6.8609715063840983E-3</v>
      </c>
      <c r="BU114" s="34">
        <f t="shared" si="93"/>
        <v>2.8923119970051696E-2</v>
      </c>
    </row>
    <row r="115" spans="3:73" s="24" customFormat="1" ht="12.75" x14ac:dyDescent="0.2">
      <c r="C115" s="95">
        <v>42633</v>
      </c>
      <c r="D115" s="96">
        <v>29.66</v>
      </c>
      <c r="E115" s="30">
        <v>57736.456508800002</v>
      </c>
      <c r="G115" s="41">
        <f t="shared" si="55"/>
        <v>6</v>
      </c>
      <c r="H115" s="95">
        <v>41873</v>
      </c>
      <c r="I115" s="97">
        <f t="shared" si="56"/>
        <v>19.764158399999999</v>
      </c>
      <c r="J115" s="30">
        <f t="shared" si="57"/>
        <v>58407.32</v>
      </c>
      <c r="K115" s="30"/>
      <c r="L115" s="30"/>
      <c r="M115" s="97">
        <f t="shared" ref="M115:N115" si="100">AVERAGE(I111:I115)</f>
        <v>19.875920009999998</v>
      </c>
      <c r="N115" s="30">
        <f t="shared" si="100"/>
        <v>58457.536</v>
      </c>
      <c r="P115" s="98">
        <v>42527</v>
      </c>
      <c r="Q115" s="97">
        <f t="shared" si="58"/>
        <v>26.38</v>
      </c>
      <c r="R115" s="30">
        <f t="shared" si="59"/>
        <v>50431.800935799998</v>
      </c>
      <c r="T115" s="95">
        <v>42527</v>
      </c>
      <c r="U115" s="97">
        <f t="shared" si="60"/>
        <v>26.190000000000005</v>
      </c>
      <c r="V115" s="30">
        <f t="shared" si="61"/>
        <v>49684.580683659995</v>
      </c>
      <c r="X115" s="95">
        <v>42531</v>
      </c>
      <c r="Y115" s="97">
        <f t="shared" si="62"/>
        <v>27.405999999999999</v>
      </c>
      <c r="Z115" s="30">
        <f t="shared" si="63"/>
        <v>50617.914730620003</v>
      </c>
      <c r="AC115" s="98">
        <v>42527</v>
      </c>
      <c r="AD115" s="34">
        <f t="shared" si="64"/>
        <v>3.0418250950570158E-3</v>
      </c>
      <c r="AE115" s="34">
        <f t="shared" si="76"/>
        <v>3.0372081054496547E-3</v>
      </c>
      <c r="AF115" s="34">
        <f t="shared" si="65"/>
        <v>2.9969945978041146E-2</v>
      </c>
      <c r="AG115" s="34">
        <f t="shared" si="66"/>
        <v>2.9529623153742985E-2</v>
      </c>
      <c r="AK115" s="95">
        <v>42527</v>
      </c>
      <c r="AL115" s="34">
        <f t="shared" si="67"/>
        <v>-5.7240984544904006E-4</v>
      </c>
      <c r="AM115" s="34">
        <f t="shared" si="74"/>
        <v>-5.7257373450874858E-4</v>
      </c>
      <c r="AN115" s="34">
        <f t="shared" si="68"/>
        <v>9.624082830955949E-3</v>
      </c>
      <c r="AO115" s="34">
        <f t="shared" si="75"/>
        <v>9.578066354461609E-3</v>
      </c>
      <c r="AS115" s="95">
        <v>42531</v>
      </c>
      <c r="AT115" s="34">
        <f t="shared" si="69"/>
        <v>4.7069611064415096E-2</v>
      </c>
      <c r="AU115" s="34">
        <f t="shared" si="70"/>
        <v>4.5995415890720384E-2</v>
      </c>
      <c r="AV115" s="34">
        <f t="shared" si="71"/>
        <v>2.4839010670511863E-2</v>
      </c>
      <c r="AW115" s="34">
        <f t="shared" si="72"/>
        <v>2.4535537494248243E-2</v>
      </c>
      <c r="BI115" s="98">
        <v>42562</v>
      </c>
      <c r="BJ115" s="34">
        <f t="shared" si="90"/>
        <v>3.4830232499816947E-2</v>
      </c>
      <c r="BK115" s="34">
        <f t="shared" si="91"/>
        <v>2.6125095948673321E-2</v>
      </c>
      <c r="BL115" s="34"/>
      <c r="BN115" s="95">
        <v>42555</v>
      </c>
      <c r="BO115" s="34">
        <f t="shared" si="94"/>
        <v>2.7792205625224935E-2</v>
      </c>
      <c r="BP115" s="34">
        <f t="shared" si="95"/>
        <v>2.1335982788129763E-2</v>
      </c>
      <c r="BQ115" s="34"/>
      <c r="BS115" s="95">
        <v>42566</v>
      </c>
      <c r="BT115" s="34">
        <f t="shared" si="92"/>
        <v>3.2078863432506141E-2</v>
      </c>
      <c r="BU115" s="34">
        <f t="shared" si="93"/>
        <v>4.6355426368237633E-2</v>
      </c>
    </row>
    <row r="116" spans="3:73" s="24" customFormat="1" ht="12.75" x14ac:dyDescent="0.2">
      <c r="C116" s="95">
        <v>42632</v>
      </c>
      <c r="D116" s="96">
        <v>29.5</v>
      </c>
      <c r="E116" s="30">
        <v>57350.375112499998</v>
      </c>
      <c r="G116" s="41">
        <f t="shared" si="55"/>
        <v>7</v>
      </c>
      <c r="H116" s="95">
        <v>41874</v>
      </c>
      <c r="I116" s="97" t="str">
        <f t="shared" si="56"/>
        <v/>
      </c>
      <c r="J116" s="30" t="str">
        <f t="shared" si="57"/>
        <v/>
      </c>
      <c r="K116" s="30"/>
      <c r="L116" s="30"/>
      <c r="M116" s="30"/>
      <c r="N116" s="30"/>
      <c r="P116" s="98">
        <v>42534</v>
      </c>
      <c r="Q116" s="97">
        <f t="shared" si="58"/>
        <v>28.66</v>
      </c>
      <c r="R116" s="30">
        <f t="shared" si="59"/>
        <v>49660.789773800003</v>
      </c>
      <c r="T116" s="95">
        <v>42534</v>
      </c>
      <c r="U116" s="97">
        <f t="shared" si="60"/>
        <v>27.862000000000002</v>
      </c>
      <c r="V116" s="30">
        <f t="shared" si="61"/>
        <v>50463.712498219997</v>
      </c>
      <c r="X116" s="95">
        <v>42538</v>
      </c>
      <c r="Y116" s="97">
        <f t="shared" si="62"/>
        <v>28.1</v>
      </c>
      <c r="Z116" s="30">
        <f t="shared" si="63"/>
        <v>49233.856935639997</v>
      </c>
      <c r="AC116" s="98">
        <v>42534</v>
      </c>
      <c r="AD116" s="34">
        <f t="shared" si="64"/>
        <v>8.6429112964367061E-2</v>
      </c>
      <c r="AE116" s="34">
        <f t="shared" si="76"/>
        <v>8.2896275110857356E-2</v>
      </c>
      <c r="AF116" s="34">
        <f t="shared" si="65"/>
        <v>-1.528819410953608E-2</v>
      </c>
      <c r="AG116" s="34">
        <f t="shared" si="66"/>
        <v>-1.5406263473082457E-2</v>
      </c>
      <c r="AK116" s="95">
        <v>42534</v>
      </c>
      <c r="AL116" s="34">
        <f t="shared" si="67"/>
        <v>6.384116074837709E-2</v>
      </c>
      <c r="AM116" s="34">
        <f t="shared" si="74"/>
        <v>6.1886094764412494E-2</v>
      </c>
      <c r="AN116" s="34">
        <f t="shared" si="68"/>
        <v>1.5681561640234154E-2</v>
      </c>
      <c r="AO116" s="34">
        <f t="shared" si="75"/>
        <v>1.5559876446407033E-2</v>
      </c>
      <c r="AS116" s="95">
        <v>42538</v>
      </c>
      <c r="AT116" s="34">
        <f t="shared" si="69"/>
        <v>2.5322921987885882E-2</v>
      </c>
      <c r="AU116" s="34">
        <f t="shared" si="70"/>
        <v>2.500760881569087E-2</v>
      </c>
      <c r="AV116" s="34">
        <f t="shared" si="71"/>
        <v>-2.7343240082996823E-2</v>
      </c>
      <c r="AW116" s="34">
        <f t="shared" si="72"/>
        <v>-2.7724023762972949E-2</v>
      </c>
      <c r="BI116" s="98">
        <v>42569</v>
      </c>
      <c r="BJ116" s="34">
        <f t="shared" si="90"/>
        <v>-1.6756424229835528E-2</v>
      </c>
      <c r="BK116" s="34">
        <f t="shared" si="91"/>
        <v>4.5716075251068827E-2</v>
      </c>
      <c r="BL116" s="34"/>
      <c r="BN116" s="95">
        <v>42562</v>
      </c>
      <c r="BO116" s="34">
        <f t="shared" si="94"/>
        <v>6.7432994808436855E-3</v>
      </c>
      <c r="BP116" s="34">
        <f t="shared" si="95"/>
        <v>2.1233107797211249E-2</v>
      </c>
      <c r="BQ116" s="34"/>
      <c r="BS116" s="95">
        <v>42573</v>
      </c>
      <c r="BT116" s="34">
        <f t="shared" si="92"/>
        <v>9.982779561861119E-3</v>
      </c>
      <c r="BU116" s="34">
        <f t="shared" si="93"/>
        <v>3.4205222318434737E-2</v>
      </c>
    </row>
    <row r="117" spans="3:73" s="24" customFormat="1" ht="12.75" x14ac:dyDescent="0.2">
      <c r="C117" s="95">
        <v>42629</v>
      </c>
      <c r="D117" s="96">
        <v>29.2</v>
      </c>
      <c r="E117" s="30">
        <v>57079.759491999997</v>
      </c>
      <c r="G117" s="41">
        <f t="shared" si="55"/>
        <v>1</v>
      </c>
      <c r="H117" s="95">
        <v>41875</v>
      </c>
      <c r="I117" s="97" t="str">
        <f t="shared" si="56"/>
        <v/>
      </c>
      <c r="J117" s="30" t="str">
        <f t="shared" si="57"/>
        <v/>
      </c>
      <c r="K117" s="30"/>
      <c r="L117" s="30"/>
      <c r="M117" s="30"/>
      <c r="N117" s="30"/>
      <c r="P117" s="98">
        <v>42541</v>
      </c>
      <c r="Q117" s="97">
        <f t="shared" si="58"/>
        <v>27.82</v>
      </c>
      <c r="R117" s="30">
        <f t="shared" si="59"/>
        <v>50329.364270999999</v>
      </c>
      <c r="T117" s="95">
        <v>42541</v>
      </c>
      <c r="U117" s="97">
        <f t="shared" si="60"/>
        <v>27.931999999999999</v>
      </c>
      <c r="V117" s="30">
        <f t="shared" si="61"/>
        <v>49367.571835080002</v>
      </c>
      <c r="X117" s="95">
        <v>42545</v>
      </c>
      <c r="Y117" s="97">
        <f t="shared" si="62"/>
        <v>28.133999999999997</v>
      </c>
      <c r="Z117" s="30">
        <f t="shared" si="63"/>
        <v>50597.710391860004</v>
      </c>
      <c r="AC117" s="98">
        <v>42541</v>
      </c>
      <c r="AD117" s="34">
        <f t="shared" si="64"/>
        <v>-2.9309141660851301E-2</v>
      </c>
      <c r="AE117" s="34">
        <f t="shared" si="76"/>
        <v>-2.9747235904728879E-2</v>
      </c>
      <c r="AF117" s="34">
        <f t="shared" si="65"/>
        <v>1.346282449887104E-2</v>
      </c>
      <c r="AG117" s="34">
        <f t="shared" si="66"/>
        <v>1.3373005920326936E-2</v>
      </c>
      <c r="AK117" s="95">
        <v>42541</v>
      </c>
      <c r="AL117" s="34">
        <f t="shared" si="67"/>
        <v>2.5123824563921815E-3</v>
      </c>
      <c r="AM117" s="34">
        <f t="shared" si="74"/>
        <v>2.5092316997556543E-3</v>
      </c>
      <c r="AN117" s="34">
        <f t="shared" si="68"/>
        <v>-2.1721363904382951E-2</v>
      </c>
      <c r="AO117" s="34">
        <f t="shared" si="75"/>
        <v>-2.1960745541504106E-2</v>
      </c>
      <c r="AS117" s="95">
        <v>42545</v>
      </c>
      <c r="AT117" s="34">
        <f t="shared" si="69"/>
        <v>1.2099644128111819E-3</v>
      </c>
      <c r="AU117" s="34">
        <f t="shared" si="70"/>
        <v>1.2092329958039629E-3</v>
      </c>
      <c r="AV117" s="34">
        <f t="shared" si="71"/>
        <v>2.7701535916694109E-2</v>
      </c>
      <c r="AW117" s="34">
        <f t="shared" si="72"/>
        <v>2.7324790166304368E-2</v>
      </c>
      <c r="BI117" s="98">
        <v>42576</v>
      </c>
      <c r="BJ117" s="34">
        <f t="shared" si="90"/>
        <v>6.0326384397357907E-2</v>
      </c>
      <c r="BK117" s="34">
        <f t="shared" si="91"/>
        <v>6.8546745260151679E-3</v>
      </c>
      <c r="BL117" s="34"/>
      <c r="BN117" s="95">
        <v>42569</v>
      </c>
      <c r="BO117" s="34">
        <f t="shared" si="94"/>
        <v>2.1640433409084631E-2</v>
      </c>
      <c r="BP117" s="34">
        <f t="shared" si="95"/>
        <v>5.0221902715774487E-2</v>
      </c>
      <c r="BQ117" s="34"/>
      <c r="BS117" s="95">
        <v>42580</v>
      </c>
      <c r="BT117" s="34">
        <f t="shared" si="92"/>
        <v>2.3947755262350941E-2</v>
      </c>
      <c r="BU117" s="34">
        <f t="shared" si="93"/>
        <v>3.8027158884817581E-3</v>
      </c>
    </row>
    <row r="118" spans="3:73" s="24" customFormat="1" ht="12.75" x14ac:dyDescent="0.2">
      <c r="C118" s="95">
        <v>42628</v>
      </c>
      <c r="D118" s="96">
        <v>29.65</v>
      </c>
      <c r="E118" s="30">
        <v>57909.488378100003</v>
      </c>
      <c r="G118" s="41">
        <f t="shared" si="55"/>
        <v>2</v>
      </c>
      <c r="H118" s="95">
        <v>41876</v>
      </c>
      <c r="I118" s="97">
        <f t="shared" si="56"/>
        <v>20.254340899999999</v>
      </c>
      <c r="J118" s="30">
        <f t="shared" si="57"/>
        <v>59735.17</v>
      </c>
      <c r="K118" s="97">
        <f t="shared" ref="K118:L118" si="101">AVERAGE(I112:I115,I118)</f>
        <v>19.95238848</v>
      </c>
      <c r="L118" s="30">
        <f t="shared" si="101"/>
        <v>58892.425999999999</v>
      </c>
      <c r="M118" s="30"/>
      <c r="N118" s="30"/>
      <c r="P118" s="98">
        <v>42548</v>
      </c>
      <c r="Q118" s="97">
        <f t="shared" si="58"/>
        <v>28.02</v>
      </c>
      <c r="R118" s="30">
        <f t="shared" si="59"/>
        <v>49245.531555499998</v>
      </c>
      <c r="T118" s="95">
        <v>42548</v>
      </c>
      <c r="U118" s="97">
        <f t="shared" si="60"/>
        <v>28.173999999999999</v>
      </c>
      <c r="V118" s="30">
        <f t="shared" si="61"/>
        <v>50380.943848759998</v>
      </c>
      <c r="X118" s="95">
        <v>42552</v>
      </c>
      <c r="Y118" s="97">
        <f t="shared" si="62"/>
        <v>28.76</v>
      </c>
      <c r="Z118" s="30">
        <f t="shared" si="63"/>
        <v>50802.795083560006</v>
      </c>
      <c r="AC118" s="98">
        <v>42548</v>
      </c>
      <c r="AD118" s="34">
        <f t="shared" si="64"/>
        <v>7.1890726096333069E-3</v>
      </c>
      <c r="AE118" s="34">
        <f t="shared" si="76"/>
        <v>7.1633544135640435E-3</v>
      </c>
      <c r="AF118" s="34">
        <f t="shared" si="65"/>
        <v>-2.1534798446172898E-2</v>
      </c>
      <c r="AG118" s="34">
        <f t="shared" si="66"/>
        <v>-2.1770055830172753E-2</v>
      </c>
      <c r="AK118" s="95">
        <v>42548</v>
      </c>
      <c r="AL118" s="34">
        <f t="shared" si="67"/>
        <v>8.6638980380926434E-3</v>
      </c>
      <c r="AM118" s="34">
        <f t="shared" si="74"/>
        <v>8.6265818543263765E-3</v>
      </c>
      <c r="AN118" s="34">
        <f t="shared" si="68"/>
        <v>2.0527078323100856E-2</v>
      </c>
      <c r="AO118" s="34">
        <f t="shared" si="75"/>
        <v>2.0319237284277973E-2</v>
      </c>
      <c r="AS118" s="95">
        <v>42552</v>
      </c>
      <c r="AT118" s="34">
        <f t="shared" si="69"/>
        <v>2.2250657567356447E-2</v>
      </c>
      <c r="AU118" s="34">
        <f t="shared" si="70"/>
        <v>2.2006723517341908E-2</v>
      </c>
      <c r="AV118" s="34">
        <f t="shared" si="71"/>
        <v>4.0532405540032457E-3</v>
      </c>
      <c r="AW118" s="34">
        <f t="shared" si="72"/>
        <v>4.045048303821696E-3</v>
      </c>
      <c r="BI118" s="98">
        <v>42583</v>
      </c>
      <c r="BJ118" s="34">
        <f t="shared" si="90"/>
        <v>-5.3254457298117376E-2</v>
      </c>
      <c r="BK118" s="34">
        <f t="shared" si="91"/>
        <v>-2.0587658334418014E-3</v>
      </c>
      <c r="BL118" s="34"/>
      <c r="BN118" s="95">
        <v>42576</v>
      </c>
      <c r="BO118" s="34">
        <f t="shared" si="94"/>
        <v>2.5443630549474763E-2</v>
      </c>
      <c r="BP118" s="34">
        <f t="shared" si="95"/>
        <v>2.6401079366783799E-2</v>
      </c>
      <c r="BQ118" s="34"/>
      <c r="BS118" s="95">
        <v>42587</v>
      </c>
      <c r="BT118" s="34">
        <f t="shared" si="92"/>
        <v>-4.9433676280126806E-2</v>
      </c>
      <c r="BU118" s="34">
        <f t="shared" si="93"/>
        <v>2.6905272926784382E-3</v>
      </c>
    </row>
    <row r="119" spans="3:73" s="24" customFormat="1" ht="12.75" x14ac:dyDescent="0.2">
      <c r="C119" s="95">
        <v>42627</v>
      </c>
      <c r="D119" s="96">
        <v>29.22</v>
      </c>
      <c r="E119" s="30">
        <v>57059.461061100003</v>
      </c>
      <c r="G119" s="41">
        <f t="shared" si="55"/>
        <v>3</v>
      </c>
      <c r="H119" s="95">
        <v>41877</v>
      </c>
      <c r="I119" s="97">
        <f t="shared" si="56"/>
        <v>20.028856950000002</v>
      </c>
      <c r="J119" s="30">
        <f t="shared" si="57"/>
        <v>59821.45</v>
      </c>
      <c r="K119" s="30"/>
      <c r="L119" s="30"/>
      <c r="M119" s="30"/>
      <c r="N119" s="30"/>
      <c r="P119" s="98">
        <v>42555</v>
      </c>
      <c r="Q119" s="97">
        <f t="shared" si="58"/>
        <v>29.06</v>
      </c>
      <c r="R119" s="30">
        <f t="shared" si="59"/>
        <v>52568.656654500002</v>
      </c>
      <c r="T119" s="95">
        <v>42555</v>
      </c>
      <c r="U119" s="97">
        <f t="shared" si="60"/>
        <v>28.968</v>
      </c>
      <c r="V119" s="30">
        <f t="shared" si="61"/>
        <v>51467.420103360004</v>
      </c>
      <c r="X119" s="95">
        <v>42559</v>
      </c>
      <c r="Y119" s="97">
        <f t="shared" si="62"/>
        <v>28.958000000000006</v>
      </c>
      <c r="Z119" s="30">
        <f t="shared" si="63"/>
        <v>52293.626237000004</v>
      </c>
      <c r="AC119" s="98">
        <v>42555</v>
      </c>
      <c r="AD119" s="34">
        <f t="shared" si="64"/>
        <v>3.7116345467523182E-2</v>
      </c>
      <c r="AE119" s="34">
        <f t="shared" si="76"/>
        <v>3.6444117233275883E-2</v>
      </c>
      <c r="AF119" s="34">
        <f t="shared" si="65"/>
        <v>6.7480743816417554E-2</v>
      </c>
      <c r="AG119" s="34">
        <f t="shared" si="66"/>
        <v>6.5301427378477106E-2</v>
      </c>
      <c r="AK119" s="95">
        <v>42555</v>
      </c>
      <c r="AL119" s="34">
        <f t="shared" si="67"/>
        <v>2.8182011783914218E-2</v>
      </c>
      <c r="AM119" s="34">
        <f t="shared" si="74"/>
        <v>2.7792205625224935E-2</v>
      </c>
      <c r="AN119" s="34">
        <f t="shared" si="68"/>
        <v>2.1565222316229926E-2</v>
      </c>
      <c r="AO119" s="34">
        <f t="shared" si="75"/>
        <v>2.1335982788129763E-2</v>
      </c>
      <c r="AS119" s="95">
        <v>42559</v>
      </c>
      <c r="AT119" s="34">
        <f t="shared" si="69"/>
        <v>6.8845618915160944E-3</v>
      </c>
      <c r="AU119" s="34">
        <f t="shared" si="70"/>
        <v>6.8609715063840983E-3</v>
      </c>
      <c r="AV119" s="34">
        <f t="shared" si="71"/>
        <v>2.9345455323627201E-2</v>
      </c>
      <c r="AW119" s="34">
        <f t="shared" si="72"/>
        <v>2.8923119970051696E-2</v>
      </c>
      <c r="BI119" s="98">
        <v>42590</v>
      </c>
      <c r="BJ119" s="34">
        <f t="shared" si="90"/>
        <v>-2.1710486370901425E-2</v>
      </c>
      <c r="BK119" s="34">
        <f t="shared" si="91"/>
        <v>1.5380298971832625E-2</v>
      </c>
      <c r="BL119" s="34"/>
      <c r="BN119" s="95">
        <v>42583</v>
      </c>
      <c r="BO119" s="34">
        <f t="shared" si="94"/>
        <v>1.2422767951537901E-3</v>
      </c>
      <c r="BP119" s="34">
        <f t="shared" si="95"/>
        <v>2.0215403080135717E-3</v>
      </c>
      <c r="BQ119" s="34"/>
      <c r="BS119" s="95">
        <v>42594</v>
      </c>
      <c r="BT119" s="34">
        <f t="shared" si="92"/>
        <v>-2.7890225895063621E-3</v>
      </c>
      <c r="BU119" s="34">
        <f t="shared" si="93"/>
        <v>1.251560784339993E-2</v>
      </c>
    </row>
    <row r="120" spans="3:73" s="24" customFormat="1" ht="12.75" x14ac:dyDescent="0.2">
      <c r="C120" s="95">
        <v>42626</v>
      </c>
      <c r="D120" s="96">
        <v>28.43</v>
      </c>
      <c r="E120" s="30">
        <v>56820.774320899996</v>
      </c>
      <c r="G120" s="41">
        <f t="shared" si="55"/>
        <v>4</v>
      </c>
      <c r="H120" s="95">
        <v>41878</v>
      </c>
      <c r="I120" s="97">
        <f t="shared" si="56"/>
        <v>20.587665000000001</v>
      </c>
      <c r="J120" s="30">
        <f t="shared" si="57"/>
        <v>60950.57</v>
      </c>
      <c r="K120" s="30"/>
      <c r="L120" s="30"/>
      <c r="M120" s="30"/>
      <c r="N120" s="30"/>
      <c r="P120" s="98">
        <v>42562</v>
      </c>
      <c r="Q120" s="97">
        <f t="shared" si="58"/>
        <v>30.09</v>
      </c>
      <c r="R120" s="30">
        <f t="shared" si="59"/>
        <v>53960.114700300001</v>
      </c>
      <c r="T120" s="95">
        <v>42562</v>
      </c>
      <c r="U120" s="97">
        <f t="shared" si="60"/>
        <v>29.163999999999998</v>
      </c>
      <c r="V120" s="30">
        <f t="shared" si="61"/>
        <v>52571.917846159995</v>
      </c>
      <c r="X120" s="95">
        <v>42566</v>
      </c>
      <c r="Y120" s="97">
        <f t="shared" si="62"/>
        <v>29.902000000000005</v>
      </c>
      <c r="Z120" s="30">
        <f t="shared" si="63"/>
        <v>54774.782831660006</v>
      </c>
      <c r="AC120" s="98">
        <v>42562</v>
      </c>
      <c r="AD120" s="34">
        <f t="shared" si="64"/>
        <v>3.5443909153475506E-2</v>
      </c>
      <c r="AE120" s="34">
        <f t="shared" si="76"/>
        <v>3.4830232499816947E-2</v>
      </c>
      <c r="AF120" s="34">
        <f t="shared" si="65"/>
        <v>2.6469347598991444E-2</v>
      </c>
      <c r="AG120" s="34">
        <f t="shared" si="66"/>
        <v>2.6125095948673321E-2</v>
      </c>
      <c r="AK120" s="95">
        <v>42562</v>
      </c>
      <c r="AL120" s="34">
        <f t="shared" si="67"/>
        <v>6.7660867163765737E-3</v>
      </c>
      <c r="AM120" s="34">
        <f t="shared" si="74"/>
        <v>6.7432994808436855E-3</v>
      </c>
      <c r="AN120" s="34">
        <f t="shared" si="68"/>
        <v>2.1460134208823201E-2</v>
      </c>
      <c r="AO120" s="34">
        <f t="shared" si="75"/>
        <v>2.1233107797211249E-2</v>
      </c>
      <c r="AS120" s="95">
        <v>42566</v>
      </c>
      <c r="AT120" s="34">
        <f t="shared" si="69"/>
        <v>3.2598936390634714E-2</v>
      </c>
      <c r="AU120" s="34">
        <f t="shared" si="70"/>
        <v>3.2078863432506141E-2</v>
      </c>
      <c r="AV120" s="34">
        <f t="shared" si="71"/>
        <v>4.7446634957291955E-2</v>
      </c>
      <c r="AW120" s="34">
        <f t="shared" si="72"/>
        <v>4.6355426368237633E-2</v>
      </c>
      <c r="BI120" s="98">
        <v>42597</v>
      </c>
      <c r="BJ120" s="34">
        <f t="shared" si="90"/>
        <v>4.0328045386971809E-2</v>
      </c>
      <c r="BK120" s="34">
        <f t="shared" si="91"/>
        <v>2.5871133812129805E-2</v>
      </c>
      <c r="BL120" s="34"/>
      <c r="BN120" s="95">
        <v>42590</v>
      </c>
      <c r="BO120" s="34">
        <f t="shared" si="94"/>
        <v>-4.3196195092788103E-2</v>
      </c>
      <c r="BP120" s="34">
        <f t="shared" si="95"/>
        <v>6.1808708712624552E-3</v>
      </c>
      <c r="BQ120" s="34"/>
      <c r="BS120" s="95">
        <v>42601</v>
      </c>
      <c r="BT120" s="34">
        <f t="shared" si="92"/>
        <v>1.8425925415336959E-2</v>
      </c>
      <c r="BU120" s="34">
        <f t="shared" si="93"/>
        <v>2.3092044817124454E-2</v>
      </c>
    </row>
    <row r="121" spans="3:73" s="24" customFormat="1" ht="12.75" x14ac:dyDescent="0.2">
      <c r="C121" s="95">
        <v>42625</v>
      </c>
      <c r="D121" s="96">
        <v>29</v>
      </c>
      <c r="E121" s="30">
        <v>58586.113772099998</v>
      </c>
      <c r="G121" s="41">
        <f t="shared" si="55"/>
        <v>5</v>
      </c>
      <c r="H121" s="95">
        <v>41879</v>
      </c>
      <c r="I121" s="97">
        <f t="shared" si="56"/>
        <v>20.6660942</v>
      </c>
      <c r="J121" s="30">
        <f t="shared" si="57"/>
        <v>60290.87</v>
      </c>
      <c r="K121" s="30"/>
      <c r="L121" s="30"/>
      <c r="M121" s="30"/>
      <c r="N121" s="30"/>
      <c r="P121" s="98">
        <v>42569</v>
      </c>
      <c r="Q121" s="97">
        <f t="shared" si="58"/>
        <v>29.59</v>
      </c>
      <c r="R121" s="30">
        <f t="shared" si="59"/>
        <v>56484.215771299998</v>
      </c>
      <c r="T121" s="95">
        <v>42569</v>
      </c>
      <c r="U121" s="97">
        <f t="shared" si="60"/>
        <v>29.802</v>
      </c>
      <c r="V121" s="30">
        <f t="shared" si="61"/>
        <v>55279.60304586</v>
      </c>
      <c r="X121" s="95">
        <v>42573</v>
      </c>
      <c r="Y121" s="97">
        <f t="shared" si="62"/>
        <v>30.201999999999998</v>
      </c>
      <c r="Z121" s="30">
        <f t="shared" si="63"/>
        <v>56680.778121700001</v>
      </c>
      <c r="AC121" s="98">
        <v>42569</v>
      </c>
      <c r="AD121" s="34">
        <f t="shared" si="64"/>
        <v>-1.6616816218012587E-2</v>
      </c>
      <c r="AE121" s="34">
        <f t="shared" si="76"/>
        <v>-1.6756424229835528E-2</v>
      </c>
      <c r="AF121" s="34">
        <f t="shared" si="65"/>
        <v>4.6777162817742468E-2</v>
      </c>
      <c r="AG121" s="34">
        <f t="shared" si="66"/>
        <v>4.5716075251068827E-2</v>
      </c>
      <c r="AK121" s="95">
        <v>42569</v>
      </c>
      <c r="AL121" s="34">
        <f t="shared" si="67"/>
        <v>2.1876285831847531E-2</v>
      </c>
      <c r="AM121" s="34">
        <f t="shared" si="74"/>
        <v>2.1640433409084631E-2</v>
      </c>
      <c r="AN121" s="34">
        <f t="shared" si="68"/>
        <v>5.1504402171962615E-2</v>
      </c>
      <c r="AO121" s="34">
        <f t="shared" si="75"/>
        <v>5.0221902715774487E-2</v>
      </c>
      <c r="AS121" s="95">
        <v>42573</v>
      </c>
      <c r="AT121" s="34">
        <f t="shared" si="69"/>
        <v>1.0032773727509658E-2</v>
      </c>
      <c r="AU121" s="34">
        <f t="shared" si="70"/>
        <v>9.982779561861119E-3</v>
      </c>
      <c r="AV121" s="34">
        <f t="shared" si="71"/>
        <v>3.4796948367604053E-2</v>
      </c>
      <c r="AW121" s="34">
        <f t="shared" si="72"/>
        <v>3.4205222318434737E-2</v>
      </c>
      <c r="BI121" s="98">
        <v>42604</v>
      </c>
      <c r="BJ121" s="34">
        <f t="shared" si="90"/>
        <v>-3.9299767661405673E-2</v>
      </c>
      <c r="BK121" s="34">
        <f t="shared" si="91"/>
        <v>-2.3344369511146826E-2</v>
      </c>
      <c r="BL121" s="34"/>
      <c r="BN121" s="95">
        <v>42597</v>
      </c>
      <c r="BO121" s="34">
        <f t="shared" si="94"/>
        <v>9.7091437249059252E-3</v>
      </c>
      <c r="BP121" s="34">
        <f t="shared" si="95"/>
        <v>1.4652540543740506E-2</v>
      </c>
      <c r="BQ121" s="34"/>
      <c r="BS121" s="95">
        <v>42608</v>
      </c>
      <c r="BT121" s="34">
        <f t="shared" si="92"/>
        <v>-3.0280657044941497E-2</v>
      </c>
      <c r="BU121" s="34">
        <f t="shared" si="93"/>
        <v>-2.2694187229191053E-2</v>
      </c>
    </row>
    <row r="122" spans="3:73" s="24" customFormat="1" ht="12.75" x14ac:dyDescent="0.2">
      <c r="C122" s="95">
        <v>42622</v>
      </c>
      <c r="D122" s="96">
        <v>29.45</v>
      </c>
      <c r="E122" s="30">
        <v>57999.727329499998</v>
      </c>
      <c r="G122" s="41">
        <f t="shared" si="55"/>
        <v>6</v>
      </c>
      <c r="H122" s="95">
        <v>41880</v>
      </c>
      <c r="I122" s="97">
        <f t="shared" si="56"/>
        <v>20.970007349999999</v>
      </c>
      <c r="J122" s="30">
        <f t="shared" si="57"/>
        <v>61288.15</v>
      </c>
      <c r="K122" s="30"/>
      <c r="L122" s="30"/>
      <c r="M122" s="97">
        <f t="shared" ref="M122:N122" si="102">AVERAGE(I118:I122)</f>
        <v>20.501392880000001</v>
      </c>
      <c r="N122" s="30">
        <f t="shared" si="102"/>
        <v>60417.242000000006</v>
      </c>
      <c r="P122" s="98">
        <v>42576</v>
      </c>
      <c r="Q122" s="97">
        <f t="shared" si="58"/>
        <v>31.43</v>
      </c>
      <c r="R122" s="30">
        <f t="shared" si="59"/>
        <v>56872.726723100001</v>
      </c>
      <c r="T122" s="95">
        <v>42576</v>
      </c>
      <c r="U122" s="97">
        <f t="shared" si="60"/>
        <v>30.57</v>
      </c>
      <c r="V122" s="30">
        <f t="shared" si="61"/>
        <v>56758.480312060005</v>
      </c>
      <c r="X122" s="95">
        <v>42580</v>
      </c>
      <c r="Y122" s="97">
        <f t="shared" si="62"/>
        <v>30.934000000000005</v>
      </c>
      <c r="Z122" s="30">
        <f t="shared" si="63"/>
        <v>56896.729357600001</v>
      </c>
      <c r="AC122" s="98">
        <v>42576</v>
      </c>
      <c r="AD122" s="34">
        <f t="shared" si="64"/>
        <v>6.2183169989861398E-2</v>
      </c>
      <c r="AE122" s="34">
        <f t="shared" si="76"/>
        <v>6.0326384397357907E-2</v>
      </c>
      <c r="AF122" s="34">
        <f t="shared" si="65"/>
        <v>6.8782215791585166E-3</v>
      </c>
      <c r="AG122" s="34">
        <f t="shared" si="66"/>
        <v>6.8546745260151679E-3</v>
      </c>
      <c r="AK122" s="95">
        <v>42576</v>
      </c>
      <c r="AL122" s="34">
        <f t="shared" si="67"/>
        <v>2.5770082544795736E-2</v>
      </c>
      <c r="AM122" s="34">
        <f t="shared" si="74"/>
        <v>2.5443630549474763E-2</v>
      </c>
      <c r="AN122" s="34">
        <f t="shared" si="68"/>
        <v>2.6752675213190802E-2</v>
      </c>
      <c r="AO122" s="34">
        <f t="shared" si="75"/>
        <v>2.6401079366783799E-2</v>
      </c>
      <c r="AS122" s="95">
        <v>42580</v>
      </c>
      <c r="AT122" s="34">
        <f t="shared" si="69"/>
        <v>2.4236805509569193E-2</v>
      </c>
      <c r="AU122" s="34">
        <f t="shared" si="70"/>
        <v>2.3947755262350941E-2</v>
      </c>
      <c r="AV122" s="34">
        <f t="shared" si="71"/>
        <v>3.8099553862216418E-3</v>
      </c>
      <c r="AW122" s="34">
        <f t="shared" si="72"/>
        <v>3.8027158884817581E-3</v>
      </c>
      <c r="BI122" s="98">
        <v>42611</v>
      </c>
      <c r="BJ122" s="34">
        <f t="shared" si="90"/>
        <v>1.0564078479750752E-2</v>
      </c>
      <c r="BK122" s="34">
        <f t="shared" si="91"/>
        <v>1.4247807230608421E-2</v>
      </c>
      <c r="BL122" s="34"/>
      <c r="BN122" s="95">
        <v>42604</v>
      </c>
      <c r="BO122" s="34">
        <f t="shared" si="94"/>
        <v>2.4294788572750766E-3</v>
      </c>
      <c r="BP122" s="34">
        <f t="shared" si="95"/>
        <v>1.3248337284732842E-2</v>
      </c>
      <c r="BQ122" s="34"/>
      <c r="BS122" s="95">
        <v>42615</v>
      </c>
      <c r="BT122" s="34">
        <f t="shared" si="92"/>
        <v>2.1885993731720656E-2</v>
      </c>
      <c r="BU122" s="34">
        <f t="shared" si="93"/>
        <v>1.3686638453577746E-2</v>
      </c>
    </row>
    <row r="123" spans="3:73" s="24" customFormat="1" ht="12.75" x14ac:dyDescent="0.2">
      <c r="C123" s="95">
        <v>42621</v>
      </c>
      <c r="D123" s="96">
        <v>31.07</v>
      </c>
      <c r="E123" s="30">
        <v>60231.654899399997</v>
      </c>
      <c r="G123" s="41">
        <f t="shared" si="55"/>
        <v>7</v>
      </c>
      <c r="H123" s="95">
        <v>41881</v>
      </c>
      <c r="I123" s="97" t="str">
        <f t="shared" si="56"/>
        <v/>
      </c>
      <c r="J123" s="30" t="str">
        <f t="shared" si="57"/>
        <v/>
      </c>
      <c r="K123" s="30"/>
      <c r="L123" s="30"/>
      <c r="M123" s="30"/>
      <c r="N123" s="30"/>
      <c r="P123" s="98">
        <v>42583</v>
      </c>
      <c r="Q123" s="97">
        <f t="shared" si="58"/>
        <v>29.8</v>
      </c>
      <c r="R123" s="30">
        <f t="shared" si="59"/>
        <v>56755.759541799998</v>
      </c>
      <c r="T123" s="95">
        <v>42583</v>
      </c>
      <c r="U123" s="97">
        <f t="shared" si="60"/>
        <v>30.607999999999997</v>
      </c>
      <c r="V123" s="30">
        <f t="shared" si="61"/>
        <v>56873.335921339996</v>
      </c>
      <c r="X123" s="95">
        <v>42587</v>
      </c>
      <c r="Y123" s="97">
        <f t="shared" si="62"/>
        <v>29.442</v>
      </c>
      <c r="Z123" s="30">
        <f t="shared" si="63"/>
        <v>57050.017681540005</v>
      </c>
      <c r="AC123" s="98">
        <v>42583</v>
      </c>
      <c r="AD123" s="34">
        <f t="shared" si="64"/>
        <v>-5.1861279032771157E-2</v>
      </c>
      <c r="AE123" s="34">
        <f t="shared" si="76"/>
        <v>-5.3254457298117376E-2</v>
      </c>
      <c r="AF123" s="34">
        <f t="shared" si="65"/>
        <v>-2.0566480286673405E-3</v>
      </c>
      <c r="AG123" s="34">
        <f t="shared" si="66"/>
        <v>-2.0587658334418014E-3</v>
      </c>
      <c r="AK123" s="95">
        <v>42583</v>
      </c>
      <c r="AL123" s="34">
        <f t="shared" si="67"/>
        <v>1.2430487405952206E-3</v>
      </c>
      <c r="AM123" s="34">
        <f t="shared" si="74"/>
        <v>1.2422767951537901E-3</v>
      </c>
      <c r="AN123" s="34">
        <f t="shared" si="68"/>
        <v>2.0235849981977694E-3</v>
      </c>
      <c r="AO123" s="34">
        <f t="shared" si="75"/>
        <v>2.0215403080135717E-3</v>
      </c>
      <c r="AS123" s="95">
        <v>42587</v>
      </c>
      <c r="AT123" s="34">
        <f t="shared" si="69"/>
        <v>-4.8231719143984053E-2</v>
      </c>
      <c r="AU123" s="34">
        <f t="shared" si="70"/>
        <v>-4.9433676280126806E-2</v>
      </c>
      <c r="AV123" s="34">
        <f t="shared" si="71"/>
        <v>2.6941500095123416E-3</v>
      </c>
      <c r="AW123" s="34">
        <f t="shared" si="72"/>
        <v>2.6905272926784382E-3</v>
      </c>
      <c r="BI123" s="98">
        <v>42618</v>
      </c>
      <c r="BJ123" s="34">
        <f t="shared" si="90"/>
        <v>5.4423981887687913E-2</v>
      </c>
      <c r="BK123" s="34">
        <f t="shared" si="91"/>
        <v>1.6178718970818302E-2</v>
      </c>
      <c r="BL123" s="34"/>
      <c r="BN123" s="95">
        <v>42611</v>
      </c>
      <c r="BO123" s="34">
        <f t="shared" si="94"/>
        <v>-2.0290748564900814E-2</v>
      </c>
      <c r="BP123" s="34">
        <f t="shared" si="95"/>
        <v>-1.5201175949267518E-2</v>
      </c>
      <c r="BQ123" s="34"/>
      <c r="BS123" s="95">
        <v>42622</v>
      </c>
      <c r="BT123" s="34">
        <f t="shared" si="92"/>
        <v>3.5086668767459722E-2</v>
      </c>
      <c r="BU123" s="34">
        <f t="shared" si="93"/>
        <v>1.5141744875547281E-2</v>
      </c>
    </row>
    <row r="124" spans="3:73" s="24" customFormat="1" ht="12.75" x14ac:dyDescent="0.2">
      <c r="C124" s="95">
        <v>42619</v>
      </c>
      <c r="D124" s="96">
        <v>31.19</v>
      </c>
      <c r="E124" s="30">
        <v>60129.437637199997</v>
      </c>
      <c r="G124" s="41">
        <f t="shared" si="55"/>
        <v>1</v>
      </c>
      <c r="H124" s="95">
        <v>41882</v>
      </c>
      <c r="I124" s="97" t="str">
        <f t="shared" si="56"/>
        <v/>
      </c>
      <c r="J124" s="30" t="str">
        <f t="shared" si="57"/>
        <v/>
      </c>
      <c r="K124" s="30"/>
      <c r="L124" s="30"/>
      <c r="M124" s="30"/>
      <c r="N124" s="30"/>
      <c r="P124" s="98">
        <v>42590</v>
      </c>
      <c r="Q124" s="97">
        <f t="shared" si="58"/>
        <v>29.16</v>
      </c>
      <c r="R124" s="30">
        <f t="shared" si="59"/>
        <v>57635.427529599998</v>
      </c>
      <c r="T124" s="95">
        <v>42590</v>
      </c>
      <c r="U124" s="97">
        <f t="shared" si="60"/>
        <v>29.314</v>
      </c>
      <c r="V124" s="30">
        <f t="shared" si="61"/>
        <v>57225.951279099994</v>
      </c>
      <c r="X124" s="95">
        <v>42594</v>
      </c>
      <c r="Y124" s="97">
        <f t="shared" si="62"/>
        <v>29.360000000000003</v>
      </c>
      <c r="Z124" s="30">
        <f t="shared" si="63"/>
        <v>57768.520199320003</v>
      </c>
      <c r="AC124" s="98">
        <v>42590</v>
      </c>
      <c r="AD124" s="34">
        <f t="shared" si="64"/>
        <v>-2.1476510067114152E-2</v>
      </c>
      <c r="AE124" s="34">
        <f t="shared" si="76"/>
        <v>-2.1710486370901425E-2</v>
      </c>
      <c r="AF124" s="34">
        <f t="shared" si="65"/>
        <v>1.5499184486327477E-2</v>
      </c>
      <c r="AG124" s="34">
        <f t="shared" si="66"/>
        <v>1.5380298971832625E-2</v>
      </c>
      <c r="AK124" s="95">
        <v>42590</v>
      </c>
      <c r="AL124" s="34">
        <f t="shared" si="67"/>
        <v>-4.2276529012022945E-2</v>
      </c>
      <c r="AM124" s="34">
        <f t="shared" si="74"/>
        <v>-4.3196195092788103E-2</v>
      </c>
      <c r="AN124" s="34">
        <f t="shared" si="68"/>
        <v>6.2000118693177342E-3</v>
      </c>
      <c r="AO124" s="34">
        <f t="shared" si="75"/>
        <v>6.1808708712624552E-3</v>
      </c>
      <c r="AS124" s="95">
        <v>42594</v>
      </c>
      <c r="AT124" s="34">
        <f t="shared" si="69"/>
        <v>-2.7851368792879416E-3</v>
      </c>
      <c r="AU124" s="34">
        <f t="shared" si="70"/>
        <v>-2.7890225895063621E-3</v>
      </c>
      <c r="AV124" s="34">
        <f t="shared" si="71"/>
        <v>1.2594255829871281E-2</v>
      </c>
      <c r="AW124" s="34">
        <f t="shared" si="72"/>
        <v>1.251560784339993E-2</v>
      </c>
      <c r="BI124" s="98">
        <v>42625</v>
      </c>
      <c r="BJ124" s="34">
        <f t="shared" si="90"/>
        <v>-7.1518415246988043E-2</v>
      </c>
      <c r="BK124" s="34">
        <f t="shared" si="91"/>
        <v>-1.6593028253779139E-2</v>
      </c>
      <c r="BL124" s="34"/>
      <c r="BN124" s="95">
        <v>42618</v>
      </c>
      <c r="BO124" s="34">
        <f t="shared" si="94"/>
        <v>3.081751445032237E-2</v>
      </c>
      <c r="BP124" s="34">
        <f t="shared" si="95"/>
        <v>1.4079297940381782E-2</v>
      </c>
      <c r="BQ124" s="34"/>
      <c r="BS124" s="95">
        <v>42629</v>
      </c>
      <c r="BT124" s="34">
        <f t="shared" si="92"/>
        <v>-5.401296043844387E-2</v>
      </c>
      <c r="BU124" s="34">
        <f t="shared" si="93"/>
        <v>-3.4039744256872631E-2</v>
      </c>
    </row>
    <row r="125" spans="3:73" s="24" customFormat="1" ht="12.75" x14ac:dyDescent="0.2">
      <c r="C125" s="95">
        <v>42618</v>
      </c>
      <c r="D125" s="96">
        <v>31.15</v>
      </c>
      <c r="E125" s="30">
        <v>59566.344823599997</v>
      </c>
      <c r="G125" s="41">
        <f t="shared" si="55"/>
        <v>2</v>
      </c>
      <c r="H125" s="95">
        <v>41883</v>
      </c>
      <c r="I125" s="97">
        <f t="shared" si="56"/>
        <v>20.705308800000001</v>
      </c>
      <c r="J125" s="30">
        <f t="shared" si="57"/>
        <v>61141.27</v>
      </c>
      <c r="K125" s="97">
        <f t="shared" ref="K125:L125" si="103">AVERAGE(I119:I122,I125)</f>
        <v>20.591586460000002</v>
      </c>
      <c r="L125" s="30">
        <f t="shared" si="103"/>
        <v>60698.462</v>
      </c>
      <c r="M125" s="30"/>
      <c r="N125" s="30"/>
      <c r="P125" s="98">
        <v>42597</v>
      </c>
      <c r="Q125" s="97">
        <f t="shared" si="58"/>
        <v>30.36</v>
      </c>
      <c r="R125" s="30">
        <f t="shared" si="59"/>
        <v>59145.976948700001</v>
      </c>
      <c r="T125" s="95">
        <v>42597</v>
      </c>
      <c r="U125" s="97">
        <f t="shared" si="60"/>
        <v>29.6</v>
      </c>
      <c r="V125" s="30">
        <f t="shared" si="61"/>
        <v>58070.630083140008</v>
      </c>
      <c r="X125" s="95">
        <v>42601</v>
      </c>
      <c r="Y125" s="97">
        <f t="shared" si="62"/>
        <v>29.905999999999999</v>
      </c>
      <c r="Z125" s="30">
        <f t="shared" si="63"/>
        <v>59118.035017419999</v>
      </c>
      <c r="AC125" s="98">
        <v>42597</v>
      </c>
      <c r="AD125" s="34">
        <f t="shared" si="64"/>
        <v>4.1152263374485631E-2</v>
      </c>
      <c r="AE125" s="34">
        <f t="shared" si="76"/>
        <v>4.0328045386971809E-2</v>
      </c>
      <c r="AF125" s="34">
        <f t="shared" si="65"/>
        <v>2.6208696349553806E-2</v>
      </c>
      <c r="AG125" s="34">
        <f t="shared" si="66"/>
        <v>2.5871133812129805E-2</v>
      </c>
      <c r="AK125" s="95">
        <v>42597</v>
      </c>
      <c r="AL125" s="34">
        <f t="shared" si="67"/>
        <v>9.7564303745651948E-3</v>
      </c>
      <c r="AM125" s="34">
        <f t="shared" si="74"/>
        <v>9.7091437249059252E-3</v>
      </c>
      <c r="AN125" s="34">
        <f t="shared" si="68"/>
        <v>1.4760415251471759E-2</v>
      </c>
      <c r="AO125" s="34">
        <f t="shared" si="75"/>
        <v>1.4652540543740506E-2</v>
      </c>
      <c r="AS125" s="95">
        <v>42601</v>
      </c>
      <c r="AT125" s="34">
        <f t="shared" si="69"/>
        <v>1.8596730245231452E-2</v>
      </c>
      <c r="AU125" s="34">
        <f t="shared" si="70"/>
        <v>1.8425925415336959E-2</v>
      </c>
      <c r="AV125" s="34">
        <f t="shared" si="71"/>
        <v>2.33607302635368E-2</v>
      </c>
      <c r="AW125" s="34">
        <f t="shared" si="72"/>
        <v>2.3092044817124454E-2</v>
      </c>
      <c r="BI125" s="98">
        <v>42632</v>
      </c>
      <c r="BJ125" s="34">
        <f t="shared" si="90"/>
        <v>1.709443335930004E-2</v>
      </c>
      <c r="BK125" s="34">
        <f t="shared" si="91"/>
        <v>-2.1318317843100211E-2</v>
      </c>
      <c r="BL125" s="34"/>
      <c r="BN125" s="95">
        <v>42625</v>
      </c>
      <c r="BO125" s="34">
        <f t="shared" si="94"/>
        <v>6.366007520433821E-3</v>
      </c>
      <c r="BP125" s="34">
        <f t="shared" si="95"/>
        <v>7.7553572363318187E-3</v>
      </c>
      <c r="BQ125" s="34"/>
      <c r="BS125" s="95">
        <v>42636</v>
      </c>
      <c r="BT125" s="34">
        <f t="shared" si="92"/>
        <v>3.9947385357016828E-2</v>
      </c>
      <c r="BU125" s="34">
        <f t="shared" si="93"/>
        <v>1.2845493541612716E-2</v>
      </c>
    </row>
    <row r="126" spans="3:73" s="24" customFormat="1" ht="12.75" x14ac:dyDescent="0.2">
      <c r="C126" s="95">
        <v>42615</v>
      </c>
      <c r="D126" s="96">
        <v>31.12</v>
      </c>
      <c r="E126" s="30">
        <v>59616.3968456</v>
      </c>
      <c r="G126" s="41">
        <f t="shared" si="55"/>
        <v>3</v>
      </c>
      <c r="H126" s="95">
        <v>41884</v>
      </c>
      <c r="I126" s="97">
        <f t="shared" si="56"/>
        <v>20.715112449999999</v>
      </c>
      <c r="J126" s="30">
        <f t="shared" si="57"/>
        <v>61895.98</v>
      </c>
      <c r="K126" s="30"/>
      <c r="L126" s="30"/>
      <c r="M126" s="30"/>
      <c r="N126" s="30"/>
      <c r="P126" s="98">
        <v>42604</v>
      </c>
      <c r="Q126" s="97">
        <f t="shared" si="58"/>
        <v>29.19</v>
      </c>
      <c r="R126" s="30">
        <f t="shared" si="59"/>
        <v>57781.242813199999</v>
      </c>
      <c r="T126" s="95">
        <v>42604</v>
      </c>
      <c r="U126" s="97">
        <f t="shared" si="60"/>
        <v>29.672000000000004</v>
      </c>
      <c r="V126" s="30">
        <f t="shared" si="61"/>
        <v>58845.088190319992</v>
      </c>
      <c r="X126" s="95">
        <v>42608</v>
      </c>
      <c r="Y126" s="97">
        <f t="shared" si="62"/>
        <v>29.013999999999999</v>
      </c>
      <c r="Z126" s="30">
        <f t="shared" si="63"/>
        <v>57791.508416140001</v>
      </c>
      <c r="AC126" s="98">
        <v>42604</v>
      </c>
      <c r="AD126" s="34">
        <f t="shared" si="64"/>
        <v>-3.8537549407114513E-2</v>
      </c>
      <c r="AE126" s="34">
        <f t="shared" si="76"/>
        <v>-3.9299767661405673E-2</v>
      </c>
      <c r="AF126" s="34">
        <f t="shared" si="65"/>
        <v>-2.3073997690218229E-2</v>
      </c>
      <c r="AG126" s="34">
        <f t="shared" si="66"/>
        <v>-2.3344369511146826E-2</v>
      </c>
      <c r="AK126" s="95">
        <v>42604</v>
      </c>
      <c r="AL126" s="34">
        <f t="shared" si="67"/>
        <v>2.4324324324325186E-3</v>
      </c>
      <c r="AM126" s="34">
        <f t="shared" si="74"/>
        <v>2.4294788572750766E-3</v>
      </c>
      <c r="AN126" s="34">
        <f t="shared" si="68"/>
        <v>1.333648534674392E-2</v>
      </c>
      <c r="AO126" s="34">
        <f t="shared" si="75"/>
        <v>1.3248337284732842E-2</v>
      </c>
      <c r="AS126" s="95">
        <v>42608</v>
      </c>
      <c r="AT126" s="34">
        <f t="shared" si="69"/>
        <v>-2.9826790610579801E-2</v>
      </c>
      <c r="AU126" s="34">
        <f t="shared" si="70"/>
        <v>-3.0280657044941497E-2</v>
      </c>
      <c r="AV126" s="34">
        <f t="shared" si="71"/>
        <v>-2.2438611176591294E-2</v>
      </c>
      <c r="AW126" s="34">
        <f t="shared" si="72"/>
        <v>-2.2694187229191053E-2</v>
      </c>
      <c r="BI126" s="98">
        <v>42639</v>
      </c>
      <c r="BJ126" s="34">
        <f t="shared" si="90"/>
        <v>1.813956355015979E-2</v>
      </c>
      <c r="BK126" s="34">
        <f t="shared" si="91"/>
        <v>1.2186136371610572E-2</v>
      </c>
      <c r="BL126" s="34"/>
      <c r="BN126" s="95">
        <v>42632</v>
      </c>
      <c r="BO126" s="34">
        <f t="shared" si="94"/>
        <v>-3.2927904318909115E-2</v>
      </c>
      <c r="BP126" s="34">
        <f t="shared" si="95"/>
        <v>-3.4219507643879092E-2</v>
      </c>
      <c r="BQ126" s="34"/>
      <c r="BS126" s="95">
        <v>42643</v>
      </c>
      <c r="BT126" s="34">
        <f t="shared" si="92"/>
        <v>6.6034932503427122E-5</v>
      </c>
      <c r="BU126" s="34">
        <f t="shared" si="93"/>
        <v>4.5829060451402269E-3</v>
      </c>
    </row>
    <row r="127" spans="3:73" s="24" customFormat="1" ht="12.75" x14ac:dyDescent="0.2">
      <c r="C127" s="95">
        <v>42614</v>
      </c>
      <c r="D127" s="96">
        <v>29.17</v>
      </c>
      <c r="E127" s="30">
        <v>58236.2688977</v>
      </c>
      <c r="G127" s="41">
        <f t="shared" si="55"/>
        <v>4</v>
      </c>
      <c r="H127" s="95">
        <v>41885</v>
      </c>
      <c r="I127" s="97">
        <f t="shared" si="56"/>
        <v>21.371956999999998</v>
      </c>
      <c r="J127" s="30">
        <f t="shared" si="57"/>
        <v>61837.04</v>
      </c>
      <c r="K127" s="30"/>
      <c r="L127" s="30"/>
      <c r="M127" s="30"/>
      <c r="N127" s="30"/>
      <c r="P127" s="98">
        <v>42611</v>
      </c>
      <c r="Q127" s="97">
        <f t="shared" si="58"/>
        <v>29.5</v>
      </c>
      <c r="R127" s="30">
        <f t="shared" si="59"/>
        <v>58610.391571799999</v>
      </c>
      <c r="T127" s="95">
        <v>42611</v>
      </c>
      <c r="U127" s="97">
        <f t="shared" si="60"/>
        <v>29.076000000000001</v>
      </c>
      <c r="V127" s="30">
        <f t="shared" si="61"/>
        <v>57957.338167859998</v>
      </c>
      <c r="X127" s="95">
        <v>42615</v>
      </c>
      <c r="Y127" s="97">
        <f t="shared" si="62"/>
        <v>29.655999999999999</v>
      </c>
      <c r="Z127" s="30">
        <f t="shared" si="63"/>
        <v>58587.917547260004</v>
      </c>
      <c r="AC127" s="98">
        <v>42611</v>
      </c>
      <c r="AD127" s="34">
        <f t="shared" si="64"/>
        <v>1.0620075368276805E-2</v>
      </c>
      <c r="AE127" s="34">
        <f t="shared" si="76"/>
        <v>1.0564078479750752E-2</v>
      </c>
      <c r="AF127" s="34">
        <f t="shared" si="65"/>
        <v>1.4349791008832158E-2</v>
      </c>
      <c r="AG127" s="34">
        <f t="shared" si="66"/>
        <v>1.4247807230608421E-2</v>
      </c>
      <c r="AK127" s="95">
        <v>42611</v>
      </c>
      <c r="AL127" s="34">
        <f t="shared" si="67"/>
        <v>-2.0086276624427191E-2</v>
      </c>
      <c r="AM127" s="34">
        <f t="shared" si="74"/>
        <v>-2.0290748564900814E-2</v>
      </c>
      <c r="AN127" s="34">
        <f t="shared" si="68"/>
        <v>-1.5086221293250213E-2</v>
      </c>
      <c r="AO127" s="34">
        <f t="shared" si="75"/>
        <v>-1.5201175949267518E-2</v>
      </c>
      <c r="AS127" s="95">
        <v>42615</v>
      </c>
      <c r="AT127" s="34">
        <f t="shared" si="69"/>
        <v>2.2127248914317166E-2</v>
      </c>
      <c r="AU127" s="34">
        <f t="shared" si="70"/>
        <v>2.1885993731720656E-2</v>
      </c>
      <c r="AV127" s="34">
        <f t="shared" si="71"/>
        <v>1.3780729261906322E-2</v>
      </c>
      <c r="AW127" s="34">
        <f t="shared" si="72"/>
        <v>1.3686638453577746E-2</v>
      </c>
      <c r="BI127" s="98">
        <v>42646</v>
      </c>
      <c r="BJ127" s="34">
        <f t="shared" si="90"/>
        <v>2.4984863083594766E-2</v>
      </c>
      <c r="BK127" s="34">
        <f t="shared" si="91"/>
        <v>2.3958963152289382E-2</v>
      </c>
      <c r="BL127" s="34"/>
      <c r="BN127" s="95">
        <v>42639</v>
      </c>
      <c r="BO127" s="34">
        <f t="shared" si="94"/>
        <v>4.0076511237177342E-2</v>
      </c>
      <c r="BP127" s="34">
        <f t="shared" si="95"/>
        <v>1.9565648489178994E-2</v>
      </c>
      <c r="BQ127" s="34"/>
      <c r="BS127" s="95">
        <v>42650</v>
      </c>
      <c r="BT127" s="34">
        <f t="shared" si="92"/>
        <v>1.4162313812504202E-2</v>
      </c>
      <c r="BU127" s="34">
        <f t="shared" si="93"/>
        <v>2.7975454556502802E-2</v>
      </c>
    </row>
    <row r="128" spans="3:73" s="24" customFormat="1" ht="12.75" x14ac:dyDescent="0.2">
      <c r="C128" s="95">
        <v>42613</v>
      </c>
      <c r="D128" s="96">
        <v>29.39</v>
      </c>
      <c r="E128" s="30">
        <v>57901.107676300002</v>
      </c>
      <c r="G128" s="41">
        <f t="shared" si="55"/>
        <v>5</v>
      </c>
      <c r="H128" s="95">
        <v>41886</v>
      </c>
      <c r="I128" s="97">
        <f t="shared" si="56"/>
        <v>21.273920499999999</v>
      </c>
      <c r="J128" s="30">
        <f t="shared" si="57"/>
        <v>60800.02</v>
      </c>
      <c r="K128" s="30"/>
      <c r="L128" s="30"/>
      <c r="M128" s="30"/>
      <c r="N128" s="30"/>
      <c r="P128" s="98">
        <v>42618</v>
      </c>
      <c r="Q128" s="97">
        <f t="shared" si="58"/>
        <v>31.15</v>
      </c>
      <c r="R128" s="30">
        <f t="shared" si="59"/>
        <v>59566.344823599997</v>
      </c>
      <c r="T128" s="95">
        <v>42618</v>
      </c>
      <c r="U128" s="97">
        <f t="shared" si="60"/>
        <v>29.986000000000001</v>
      </c>
      <c r="V128" s="30">
        <f t="shared" si="61"/>
        <v>58779.10819762</v>
      </c>
      <c r="X128" s="95">
        <v>42622</v>
      </c>
      <c r="Y128" s="97">
        <f t="shared" si="62"/>
        <v>30.715</v>
      </c>
      <c r="Z128" s="30">
        <f t="shared" si="63"/>
        <v>59481.791172424993</v>
      </c>
      <c r="AC128" s="98">
        <v>42618</v>
      </c>
      <c r="AD128" s="34">
        <f t="shared" si="64"/>
        <v>5.5932203389830404E-2</v>
      </c>
      <c r="AE128" s="34">
        <f t="shared" si="76"/>
        <v>5.4423981887687913E-2</v>
      </c>
      <c r="AF128" s="34">
        <f t="shared" si="65"/>
        <v>1.6310303107750501E-2</v>
      </c>
      <c r="AG128" s="34">
        <f t="shared" si="66"/>
        <v>1.6178718970818302E-2</v>
      </c>
      <c r="AK128" s="95">
        <v>42618</v>
      </c>
      <c r="AL128" s="34">
        <f t="shared" si="67"/>
        <v>3.1297289861053734E-2</v>
      </c>
      <c r="AM128" s="34">
        <f t="shared" si="74"/>
        <v>3.081751445032237E-2</v>
      </c>
      <c r="AN128" s="34">
        <f t="shared" si="68"/>
        <v>1.4178878046123167E-2</v>
      </c>
      <c r="AO128" s="34">
        <f t="shared" si="75"/>
        <v>1.4079297940381782E-2</v>
      </c>
      <c r="AS128" s="95">
        <v>42622</v>
      </c>
      <c r="AT128" s="34">
        <f t="shared" si="69"/>
        <v>3.5709468572970193E-2</v>
      </c>
      <c r="AU128" s="34">
        <f t="shared" si="70"/>
        <v>3.5086668767459722E-2</v>
      </c>
      <c r="AV128" s="34">
        <f t="shared" si="71"/>
        <v>1.525696188883896E-2</v>
      </c>
      <c r="AW128" s="34">
        <f t="shared" si="72"/>
        <v>1.5141744875547281E-2</v>
      </c>
      <c r="BI128" s="98">
        <v>42653</v>
      </c>
      <c r="BJ128" s="34">
        <f t="shared" si="90"/>
        <v>5.827145009193708E-3</v>
      </c>
      <c r="BK128" s="34">
        <f t="shared" si="91"/>
        <v>3.6446023781991264E-2</v>
      </c>
      <c r="BL128" s="34"/>
      <c r="BN128" s="95">
        <v>42646</v>
      </c>
      <c r="BO128" s="34">
        <f t="shared" si="94"/>
        <v>1.5123124820720039E-3</v>
      </c>
      <c r="BP128" s="34">
        <f t="shared" si="95"/>
        <v>6.9718501989634992E-3</v>
      </c>
      <c r="BQ128" s="34"/>
      <c r="BS128" s="95">
        <v>42657</v>
      </c>
      <c r="BT128" s="34">
        <f t="shared" si="92"/>
        <v>4.3849034935587649E-3</v>
      </c>
      <c r="BU128" s="34">
        <f t="shared" si="93"/>
        <v>2.0277669925559981E-2</v>
      </c>
    </row>
    <row r="129" spans="3:73" s="24" customFormat="1" ht="12.75" x14ac:dyDescent="0.2">
      <c r="C129" s="95">
        <v>42612</v>
      </c>
      <c r="D129" s="96">
        <v>29.1</v>
      </c>
      <c r="E129" s="30">
        <v>58575.422744900003</v>
      </c>
      <c r="G129" s="41">
        <f t="shared" si="55"/>
        <v>6</v>
      </c>
      <c r="H129" s="95">
        <v>41887</v>
      </c>
      <c r="I129" s="97">
        <f t="shared" si="56"/>
        <v>21.234705900000002</v>
      </c>
      <c r="J129" s="30">
        <f t="shared" si="57"/>
        <v>60681.98</v>
      </c>
      <c r="K129" s="30"/>
      <c r="L129" s="30"/>
      <c r="M129" s="97">
        <f t="shared" ref="M129:N129" si="104">AVERAGE(I125:I129)</f>
        <v>21.060200930000001</v>
      </c>
      <c r="N129" s="30">
        <f t="shared" si="104"/>
        <v>61271.257999999994</v>
      </c>
      <c r="P129" s="98">
        <v>42625</v>
      </c>
      <c r="Q129" s="97">
        <f t="shared" si="58"/>
        <v>29</v>
      </c>
      <c r="R129" s="30">
        <f t="shared" si="59"/>
        <v>58586.113772099998</v>
      </c>
      <c r="T129" s="95">
        <v>42625</v>
      </c>
      <c r="U129" s="97">
        <f t="shared" si="60"/>
        <v>30.177500000000002</v>
      </c>
      <c r="V129" s="30">
        <f t="shared" si="61"/>
        <v>59236.733409549997</v>
      </c>
      <c r="X129" s="95">
        <v>42629</v>
      </c>
      <c r="Y129" s="97">
        <f t="shared" si="62"/>
        <v>29.1</v>
      </c>
      <c r="Z129" s="30">
        <f t="shared" si="63"/>
        <v>57491.119404840007</v>
      </c>
      <c r="AC129" s="98">
        <v>42625</v>
      </c>
      <c r="AD129" s="34">
        <f t="shared" si="64"/>
        <v>-6.9020866773675693E-2</v>
      </c>
      <c r="AE129" s="34">
        <f t="shared" si="76"/>
        <v>-7.1518415246988043E-2</v>
      </c>
      <c r="AF129" s="34">
        <f t="shared" si="65"/>
        <v>-1.6456122234843495E-2</v>
      </c>
      <c r="AG129" s="34">
        <f t="shared" si="66"/>
        <v>-1.6593028253779139E-2</v>
      </c>
      <c r="AK129" s="95">
        <v>42625</v>
      </c>
      <c r="AL129" s="34">
        <f t="shared" si="67"/>
        <v>6.3863136130195564E-3</v>
      </c>
      <c r="AM129" s="34">
        <f t="shared" si="74"/>
        <v>6.366007520433821E-3</v>
      </c>
      <c r="AN129" s="34">
        <f t="shared" si="68"/>
        <v>7.785507911951095E-3</v>
      </c>
      <c r="AO129" s="34">
        <f t="shared" si="75"/>
        <v>7.7553572363318187E-3</v>
      </c>
      <c r="AS129" s="95">
        <v>42629</v>
      </c>
      <c r="AT129" s="34">
        <f t="shared" si="69"/>
        <v>-5.2580172554126614E-2</v>
      </c>
      <c r="AU129" s="34">
        <f t="shared" si="70"/>
        <v>-5.401296043844387E-2</v>
      </c>
      <c r="AV129" s="34">
        <f t="shared" si="71"/>
        <v>-3.346691026526849E-2</v>
      </c>
      <c r="AW129" s="34">
        <f t="shared" si="72"/>
        <v>-3.4039744256872631E-2</v>
      </c>
      <c r="BI129" s="98">
        <v>42660</v>
      </c>
      <c r="BJ129" s="34">
        <f t="shared" si="90"/>
        <v>1.6010588560479835E-2</v>
      </c>
      <c r="BK129" s="34">
        <f t="shared" si="91"/>
        <v>1.6528886071264515E-2</v>
      </c>
      <c r="BL129" s="34"/>
      <c r="BN129" s="95">
        <v>42653</v>
      </c>
      <c r="BO129" s="34">
        <f t="shared" si="94"/>
        <v>1.0327564176449217E-2</v>
      </c>
      <c r="BP129" s="34">
        <f t="shared" si="95"/>
        <v>3.0484962452171343E-2</v>
      </c>
      <c r="BQ129" s="34"/>
      <c r="BS129" s="95">
        <v>42664</v>
      </c>
      <c r="BT129" s="34">
        <f t="shared" si="92"/>
        <v>3.2491818664411774E-2</v>
      </c>
      <c r="BU129" s="34">
        <f t="shared" si="93"/>
        <v>3.5080856233430602E-2</v>
      </c>
    </row>
    <row r="130" spans="3:73" s="24" customFormat="1" ht="12.75" x14ac:dyDescent="0.2">
      <c r="C130" s="95">
        <v>42611</v>
      </c>
      <c r="D130" s="96">
        <v>29.5</v>
      </c>
      <c r="E130" s="30">
        <v>58610.391571799999</v>
      </c>
      <c r="G130" s="41">
        <f t="shared" si="55"/>
        <v>7</v>
      </c>
      <c r="H130" s="95">
        <v>41888</v>
      </c>
      <c r="I130" s="97" t="str">
        <f t="shared" si="56"/>
        <v/>
      </c>
      <c r="J130" s="30" t="str">
        <f t="shared" si="57"/>
        <v/>
      </c>
      <c r="K130" s="30"/>
      <c r="L130" s="30"/>
      <c r="M130" s="30"/>
      <c r="N130" s="30"/>
      <c r="P130" s="98">
        <v>42632</v>
      </c>
      <c r="Q130" s="97">
        <f t="shared" si="58"/>
        <v>29.5</v>
      </c>
      <c r="R130" s="30">
        <f t="shared" si="59"/>
        <v>57350.375112499998</v>
      </c>
      <c r="T130" s="95">
        <v>42632</v>
      </c>
      <c r="U130" s="97">
        <f t="shared" si="60"/>
        <v>29.2</v>
      </c>
      <c r="V130" s="30">
        <f t="shared" si="61"/>
        <v>57243.971672920001</v>
      </c>
      <c r="X130" s="95">
        <v>42636</v>
      </c>
      <c r="Y130" s="97">
        <f t="shared" si="62"/>
        <v>30.286000000000001</v>
      </c>
      <c r="Z130" s="30">
        <f t="shared" si="63"/>
        <v>58234.384792939993</v>
      </c>
      <c r="AC130" s="98">
        <v>42632</v>
      </c>
      <c r="AD130" s="34">
        <f t="shared" si="64"/>
        <v>1.7241379310344751E-2</v>
      </c>
      <c r="AE130" s="34">
        <f t="shared" si="76"/>
        <v>1.709443335930004E-2</v>
      </c>
      <c r="AF130" s="34">
        <f t="shared" si="65"/>
        <v>-2.1092688694236084E-2</v>
      </c>
      <c r="AG130" s="34">
        <f t="shared" si="66"/>
        <v>-2.1318317843100211E-2</v>
      </c>
      <c r="AK130" s="95">
        <v>42632</v>
      </c>
      <c r="AL130" s="34">
        <f t="shared" si="67"/>
        <v>-3.2391682544942513E-2</v>
      </c>
      <c r="AM130" s="34">
        <f t="shared" si="74"/>
        <v>-3.2927904318909115E-2</v>
      </c>
      <c r="AN130" s="34">
        <f t="shared" si="68"/>
        <v>-3.3640641911370617E-2</v>
      </c>
      <c r="AO130" s="34">
        <f t="shared" si="75"/>
        <v>-3.4219507643879092E-2</v>
      </c>
      <c r="AS130" s="95">
        <v>42636</v>
      </c>
      <c r="AT130" s="34">
        <f t="shared" si="69"/>
        <v>4.0756013745704367E-2</v>
      </c>
      <c r="AU130" s="34">
        <f t="shared" si="70"/>
        <v>3.9947385357016828E-2</v>
      </c>
      <c r="AV130" s="34">
        <f t="shared" si="71"/>
        <v>1.2928351296590312E-2</v>
      </c>
      <c r="AW130" s="34">
        <f t="shared" si="72"/>
        <v>1.2845493541612716E-2</v>
      </c>
      <c r="BI130" s="98">
        <v>42667</v>
      </c>
      <c r="BJ130" s="34">
        <f t="shared" si="90"/>
        <v>1.3253586241596262E-2</v>
      </c>
      <c r="BK130" s="34">
        <f t="shared" si="91"/>
        <v>2.1519062344453343E-2</v>
      </c>
      <c r="BL130" s="34"/>
      <c r="BN130" s="95">
        <v>42660</v>
      </c>
      <c r="BO130" s="34">
        <f t="shared" si="94"/>
        <v>7.2567378187882179E-3</v>
      </c>
      <c r="BP130" s="34">
        <f t="shared" si="95"/>
        <v>1.7143660586896994E-2</v>
      </c>
      <c r="BQ130" s="34"/>
      <c r="BS130" s="95">
        <v>42671</v>
      </c>
      <c r="BT130" s="34">
        <f t="shared" si="92"/>
        <v>1.883388485603545E-2</v>
      </c>
      <c r="BU130" s="34">
        <f t="shared" si="93"/>
        <v>7.4551114971141436E-3</v>
      </c>
    </row>
    <row r="131" spans="3:73" s="24" customFormat="1" ht="12.75" x14ac:dyDescent="0.2">
      <c r="C131" s="95">
        <v>42608</v>
      </c>
      <c r="D131" s="96">
        <v>28.91</v>
      </c>
      <c r="E131" s="30">
        <v>57716.248355299998</v>
      </c>
      <c r="G131" s="41">
        <f t="shared" si="55"/>
        <v>1</v>
      </c>
      <c r="H131" s="95">
        <v>41889</v>
      </c>
      <c r="I131" s="97" t="str">
        <f t="shared" si="56"/>
        <v/>
      </c>
      <c r="J131" s="30" t="str">
        <f t="shared" si="57"/>
        <v/>
      </c>
      <c r="K131" s="30"/>
      <c r="L131" s="30"/>
      <c r="M131" s="30"/>
      <c r="N131" s="30"/>
      <c r="P131" s="98">
        <v>42639</v>
      </c>
      <c r="Q131" s="97">
        <f t="shared" si="58"/>
        <v>30.04</v>
      </c>
      <c r="R131" s="30">
        <f t="shared" si="59"/>
        <v>58053.5302753</v>
      </c>
      <c r="T131" s="95">
        <v>42639</v>
      </c>
      <c r="U131" s="97">
        <f t="shared" si="60"/>
        <v>30.393999999999998</v>
      </c>
      <c r="V131" s="30">
        <f t="shared" si="61"/>
        <v>58375.015825499991</v>
      </c>
      <c r="X131" s="95">
        <v>42643</v>
      </c>
      <c r="Y131" s="97">
        <f t="shared" si="62"/>
        <v>30.288000000000004</v>
      </c>
      <c r="Z131" s="30">
        <f t="shared" si="63"/>
        <v>58501.879991540001</v>
      </c>
      <c r="AC131" s="98">
        <v>42639</v>
      </c>
      <c r="AD131" s="34">
        <f t="shared" si="64"/>
        <v>1.8305084745762645E-2</v>
      </c>
      <c r="AE131" s="34">
        <f t="shared" si="76"/>
        <v>1.813956355015979E-2</v>
      </c>
      <c r="AF131" s="34">
        <f t="shared" si="65"/>
        <v>1.2260689863329954E-2</v>
      </c>
      <c r="AG131" s="34">
        <f t="shared" si="66"/>
        <v>1.2186136371610572E-2</v>
      </c>
      <c r="AK131" s="95">
        <v>42639</v>
      </c>
      <c r="AL131" s="34">
        <f t="shared" si="67"/>
        <v>4.0890410958904111E-2</v>
      </c>
      <c r="AM131" s="34">
        <f t="shared" si="74"/>
        <v>4.0076511237177342E-2</v>
      </c>
      <c r="AN131" s="34">
        <f t="shared" si="68"/>
        <v>1.9758310255663991E-2</v>
      </c>
      <c r="AO131" s="34">
        <f t="shared" si="75"/>
        <v>1.9565648489178994E-2</v>
      </c>
      <c r="AS131" s="95">
        <v>42643</v>
      </c>
      <c r="AT131" s="34">
        <f t="shared" si="69"/>
        <v>6.6037112857575408E-5</v>
      </c>
      <c r="AU131" s="34">
        <f t="shared" si="70"/>
        <v>6.6034932503427122E-5</v>
      </c>
      <c r="AV131" s="34">
        <f t="shared" si="71"/>
        <v>4.5934236199305367E-3</v>
      </c>
      <c r="AW131" s="34">
        <f t="shared" si="72"/>
        <v>4.5829060451402269E-3</v>
      </c>
      <c r="BI131" s="98">
        <v>42674</v>
      </c>
      <c r="BJ131" s="34">
        <f t="shared" si="90"/>
        <v>5.4891827567517225E-2</v>
      </c>
      <c r="BK131" s="34">
        <f t="shared" si="91"/>
        <v>1.3406834899237429E-2</v>
      </c>
      <c r="BL131" s="34"/>
      <c r="BN131" s="95">
        <v>42667</v>
      </c>
      <c r="BO131" s="34">
        <f t="shared" si="94"/>
        <v>3.1080705728474038E-2</v>
      </c>
      <c r="BP131" s="34">
        <f t="shared" si="95"/>
        <v>3.5184807181460623E-2</v>
      </c>
      <c r="BQ131" s="34"/>
      <c r="BS131" s="95">
        <v>42678</v>
      </c>
      <c r="BT131" s="34">
        <f t="shared" si="92"/>
        <v>8.4311068903624303E-3</v>
      </c>
      <c r="BU131" s="34">
        <f t="shared" si="93"/>
        <v>-1.8303813797419508E-2</v>
      </c>
    </row>
    <row r="132" spans="3:73" s="24" customFormat="1" ht="12.75" x14ac:dyDescent="0.2">
      <c r="C132" s="95">
        <v>42607</v>
      </c>
      <c r="D132" s="96">
        <v>28.9</v>
      </c>
      <c r="E132" s="30">
        <v>57722.1358826</v>
      </c>
      <c r="G132" s="41">
        <f t="shared" si="55"/>
        <v>2</v>
      </c>
      <c r="H132" s="95">
        <v>41890</v>
      </c>
      <c r="I132" s="97">
        <f t="shared" si="56"/>
        <v>20.195519000000001</v>
      </c>
      <c r="J132" s="30">
        <f t="shared" si="57"/>
        <v>59192.75</v>
      </c>
      <c r="K132" s="97">
        <f t="shared" ref="K132:L132" si="105">AVERAGE(I126:I129,I132)</f>
        <v>20.958242970000001</v>
      </c>
      <c r="L132" s="30">
        <f t="shared" si="105"/>
        <v>60881.554000000004</v>
      </c>
      <c r="M132" s="30"/>
      <c r="N132" s="30"/>
      <c r="P132" s="98">
        <v>42646</v>
      </c>
      <c r="Q132" s="97">
        <f t="shared" si="58"/>
        <v>30.8</v>
      </c>
      <c r="R132" s="30">
        <f t="shared" si="59"/>
        <v>59461.228828899999</v>
      </c>
      <c r="T132" s="95">
        <v>42646</v>
      </c>
      <c r="U132" s="97">
        <f t="shared" si="60"/>
        <v>30.440000000000005</v>
      </c>
      <c r="V132" s="30">
        <f t="shared" si="61"/>
        <v>58783.419702259998</v>
      </c>
      <c r="X132" s="95">
        <v>42650</v>
      </c>
      <c r="Y132" s="97">
        <f t="shared" si="62"/>
        <v>30.72</v>
      </c>
      <c r="Z132" s="30">
        <f t="shared" si="63"/>
        <v>60161.60420246001</v>
      </c>
      <c r="AC132" s="98">
        <v>42646</v>
      </c>
      <c r="AD132" s="34">
        <f t="shared" si="64"/>
        <v>2.5299600532623145E-2</v>
      </c>
      <c r="AE132" s="34">
        <f t="shared" si="76"/>
        <v>2.4984863083594766E-2</v>
      </c>
      <c r="AF132" s="34">
        <f t="shared" si="65"/>
        <v>2.424828510728716E-2</v>
      </c>
      <c r="AG132" s="34">
        <f t="shared" si="66"/>
        <v>2.3958963152289382E-2</v>
      </c>
      <c r="AK132" s="95">
        <v>42646</v>
      </c>
      <c r="AL132" s="34">
        <f t="shared" si="67"/>
        <v>1.5134566032772856E-3</v>
      </c>
      <c r="AM132" s="34">
        <f t="shared" si="74"/>
        <v>1.5123124820720039E-3</v>
      </c>
      <c r="AN132" s="34">
        <f t="shared" si="68"/>
        <v>6.996210124907698E-3</v>
      </c>
      <c r="AO132" s="34">
        <f t="shared" si="75"/>
        <v>6.9718501989634992E-3</v>
      </c>
      <c r="AS132" s="95">
        <v>42650</v>
      </c>
      <c r="AT132" s="34">
        <f t="shared" si="69"/>
        <v>1.4263074484944349E-2</v>
      </c>
      <c r="AU132" s="34">
        <f t="shared" si="70"/>
        <v>1.4162313812504202E-2</v>
      </c>
      <c r="AV132" s="34">
        <f t="shared" si="71"/>
        <v>2.837044230305108E-2</v>
      </c>
      <c r="AW132" s="34">
        <f t="shared" si="72"/>
        <v>2.7975454556502802E-2</v>
      </c>
      <c r="BI132" s="98">
        <v>42681</v>
      </c>
      <c r="BJ132" s="34">
        <f t="shared" si="90"/>
        <v>-1.374386737106858E-2</v>
      </c>
      <c r="BK132" s="34">
        <f t="shared" si="91"/>
        <v>-1.3535491540936003E-2</v>
      </c>
      <c r="BL132" s="34"/>
      <c r="BN132" s="95">
        <v>42674</v>
      </c>
      <c r="BO132" s="34">
        <f t="shared" si="94"/>
        <v>2.7224743867030561E-2</v>
      </c>
      <c r="BP132" s="34">
        <f t="shared" si="95"/>
        <v>5.8704205461647561E-3</v>
      </c>
      <c r="BQ132" s="34"/>
      <c r="BS132" s="95">
        <v>42685</v>
      </c>
      <c r="BT132" s="34">
        <f t="shared" si="92"/>
        <v>-4.6844264431070079E-2</v>
      </c>
      <c r="BU132" s="34">
        <f t="shared" si="93"/>
        <v>-8.453171517345294E-3</v>
      </c>
    </row>
    <row r="133" spans="3:73" s="24" customFormat="1" ht="12.75" x14ac:dyDescent="0.2">
      <c r="C133" s="95">
        <v>42606</v>
      </c>
      <c r="D133" s="96">
        <v>28.98</v>
      </c>
      <c r="E133" s="30">
        <v>57717.881430399997</v>
      </c>
      <c r="G133" s="41">
        <f t="shared" si="55"/>
        <v>3</v>
      </c>
      <c r="H133" s="95">
        <v>41891</v>
      </c>
      <c r="I133" s="97">
        <f t="shared" si="56"/>
        <v>20.009249650000001</v>
      </c>
      <c r="J133" s="30">
        <f t="shared" si="57"/>
        <v>58676.34</v>
      </c>
      <c r="K133" s="30"/>
      <c r="L133" s="30"/>
      <c r="M133" s="30"/>
      <c r="N133" s="30"/>
      <c r="P133" s="98">
        <v>42653</v>
      </c>
      <c r="Q133" s="97">
        <f t="shared" si="58"/>
        <v>30.98</v>
      </c>
      <c r="R133" s="30">
        <f t="shared" si="59"/>
        <v>61668.329913599999</v>
      </c>
      <c r="T133" s="95">
        <v>42653</v>
      </c>
      <c r="U133" s="97">
        <f t="shared" si="60"/>
        <v>30.756</v>
      </c>
      <c r="V133" s="30">
        <f t="shared" si="61"/>
        <v>60603.024419400004</v>
      </c>
      <c r="X133" s="95">
        <v>42657</v>
      </c>
      <c r="Y133" s="97">
        <f t="shared" si="62"/>
        <v>30.855</v>
      </c>
      <c r="Z133" s="30">
        <f t="shared" si="63"/>
        <v>61393.994124749996</v>
      </c>
      <c r="AC133" s="98">
        <v>42653</v>
      </c>
      <c r="AD133" s="34">
        <f t="shared" si="64"/>
        <v>5.8441558441557628E-3</v>
      </c>
      <c r="AE133" s="34">
        <f t="shared" si="76"/>
        <v>5.827145009193708E-3</v>
      </c>
      <c r="AF133" s="34">
        <f t="shared" si="65"/>
        <v>3.7118322782244251E-2</v>
      </c>
      <c r="AG133" s="34">
        <f t="shared" si="66"/>
        <v>3.6446023781991264E-2</v>
      </c>
      <c r="AK133" s="95">
        <v>42653</v>
      </c>
      <c r="AL133" s="34">
        <f t="shared" si="67"/>
        <v>1.0381077529566296E-2</v>
      </c>
      <c r="AM133" s="34">
        <f t="shared" si="74"/>
        <v>1.0327564176449217E-2</v>
      </c>
      <c r="AN133" s="34">
        <f t="shared" si="68"/>
        <v>3.0954386906314246E-2</v>
      </c>
      <c r="AO133" s="34">
        <f t="shared" si="75"/>
        <v>3.0484962452171343E-2</v>
      </c>
      <c r="AS133" s="95">
        <v>42657</v>
      </c>
      <c r="AT133" s="34">
        <f t="shared" si="69"/>
        <v>4.39453125E-3</v>
      </c>
      <c r="AU133" s="34">
        <f t="shared" si="70"/>
        <v>4.3849034935587649E-3</v>
      </c>
      <c r="AV133" s="34">
        <f t="shared" si="71"/>
        <v>2.0484658589599025E-2</v>
      </c>
      <c r="AW133" s="34">
        <f t="shared" si="72"/>
        <v>2.0277669925559981E-2</v>
      </c>
      <c r="BI133" s="98">
        <v>42695</v>
      </c>
      <c r="BJ133" s="34">
        <f t="shared" ref="BJ133:BJ142" si="106">IF(OR(AE139&gt;($AI$14+$AI$15*$AI$13),AE139&lt;($AI$14-$AI$15*$AI$13)),"",AE139)</f>
        <v>7.1220691083305657E-2</v>
      </c>
      <c r="BK133" s="34">
        <f t="shared" ref="BK133:BK142" si="107">IF(OR(AG139&gt;($AJ$14+$AI$15*$AJ$13),AG139&lt;($AJ$14-$AI$15*$AJ$13)),"",AG139)</f>
        <v>2.3405894315032646E-2</v>
      </c>
      <c r="BL133" s="34"/>
      <c r="BN133" s="95">
        <v>42681</v>
      </c>
      <c r="BO133" s="34">
        <f t="shared" ref="BO133:BO150" si="108">IF(OR(AM137&gt;($AQ$14+$AQ$15*$AQ$13),AM137&lt;($AQ$14-$AQ$15*$AQ$13)),"",AM137)</f>
        <v>-6.1087544883210295E-3</v>
      </c>
      <c r="BP133" s="34">
        <f t="shared" ref="BP133:BP150" si="109">IF(OR(AO137&gt;($AR$14+$AQ$15*$AR$13),AO137&lt;($AR$14-$AQ$15*$AR$13)),"",AO137)</f>
        <v>-2.4474813143095062E-2</v>
      </c>
      <c r="BQ133" s="34"/>
      <c r="BS133" s="95">
        <v>42699</v>
      </c>
      <c r="BT133" s="34">
        <f t="shared" ref="BT133:BT147" si="110">IF(OR(AU139&gt;($AY$14+$AY$15*$AY$13),AU139&lt;($AY$14-$AY$15*$AY$13)),"",AU139)</f>
        <v>4.5275753372233281E-2</v>
      </c>
      <c r="BU133" s="34">
        <f t="shared" ref="BU133:BU147" si="111">IF(OR(AW139&gt;($AZ$14+$AY$15*$AZ$13),AW139&lt;($AZ$14-$AY$15*$AZ$13)),"",AW139)</f>
        <v>2.5583795661763168E-2</v>
      </c>
    </row>
    <row r="134" spans="3:73" s="24" customFormat="1" ht="12.75" x14ac:dyDescent="0.2">
      <c r="C134" s="95">
        <v>42605</v>
      </c>
      <c r="D134" s="96">
        <v>29.09</v>
      </c>
      <c r="E134" s="30">
        <v>58020.033599199996</v>
      </c>
      <c r="G134" s="41">
        <f t="shared" si="55"/>
        <v>4</v>
      </c>
      <c r="H134" s="95">
        <v>41892</v>
      </c>
      <c r="I134" s="97">
        <f t="shared" si="56"/>
        <v>20.146500750000001</v>
      </c>
      <c r="J134" s="30">
        <f t="shared" si="57"/>
        <v>58198.66</v>
      </c>
      <c r="K134" s="30"/>
      <c r="L134" s="30"/>
      <c r="M134" s="30"/>
      <c r="N134" s="30"/>
      <c r="P134" s="98">
        <v>42660</v>
      </c>
      <c r="Q134" s="97">
        <f t="shared" si="58"/>
        <v>31.48</v>
      </c>
      <c r="R134" s="30">
        <f t="shared" si="59"/>
        <v>62696.109338100003</v>
      </c>
      <c r="T134" s="95">
        <v>42660</v>
      </c>
      <c r="U134" s="97">
        <f t="shared" si="60"/>
        <v>30.98</v>
      </c>
      <c r="V134" s="30">
        <f t="shared" si="61"/>
        <v>61650.938980874998</v>
      </c>
      <c r="X134" s="95">
        <v>42664</v>
      </c>
      <c r="Y134" s="97">
        <f t="shared" si="62"/>
        <v>31.874000000000002</v>
      </c>
      <c r="Z134" s="30">
        <f t="shared" si="63"/>
        <v>63585.971431819999</v>
      </c>
      <c r="AC134" s="98">
        <v>42660</v>
      </c>
      <c r="AD134" s="34">
        <f t="shared" si="64"/>
        <v>1.6139444803098701E-2</v>
      </c>
      <c r="AE134" s="34">
        <f t="shared" si="76"/>
        <v>1.6010588560479835E-2</v>
      </c>
      <c r="AF134" s="34">
        <f t="shared" si="65"/>
        <v>1.6666243855476104E-2</v>
      </c>
      <c r="AG134" s="34">
        <f t="shared" si="66"/>
        <v>1.6528886071264515E-2</v>
      </c>
      <c r="AK134" s="95">
        <v>42660</v>
      </c>
      <c r="AL134" s="34">
        <f t="shared" si="67"/>
        <v>7.2831317466510725E-3</v>
      </c>
      <c r="AM134" s="34">
        <f t="shared" si="74"/>
        <v>7.2567378187882179E-3</v>
      </c>
      <c r="AN134" s="34">
        <f t="shared" si="68"/>
        <v>1.7291456515815984E-2</v>
      </c>
      <c r="AO134" s="34">
        <f t="shared" si="75"/>
        <v>1.7143660586896994E-2</v>
      </c>
      <c r="AS134" s="95">
        <v>42664</v>
      </c>
      <c r="AT134" s="34">
        <f t="shared" si="69"/>
        <v>3.3025441581591375E-2</v>
      </c>
      <c r="AU134" s="34">
        <f t="shared" si="70"/>
        <v>3.2491818664411774E-2</v>
      </c>
      <c r="AV134" s="34">
        <f t="shared" si="71"/>
        <v>3.5703448493935808E-2</v>
      </c>
      <c r="AW134" s="34">
        <f t="shared" si="72"/>
        <v>3.5080856233430602E-2</v>
      </c>
      <c r="BI134" s="98">
        <v>42702</v>
      </c>
      <c r="BJ134" s="34">
        <f t="shared" si="106"/>
        <v>3.2319987857534607E-2</v>
      </c>
      <c r="BK134" s="34">
        <f t="shared" si="107"/>
        <v>2.8813183418601333E-2</v>
      </c>
      <c r="BL134" s="34"/>
      <c r="BN134" s="95">
        <v>42688</v>
      </c>
      <c r="BO134" s="34">
        <f t="shared" si="108"/>
        <v>-8.0747612923620538E-2</v>
      </c>
      <c r="BP134" s="34">
        <f t="shared" si="109"/>
        <v>-1.9168702761916481E-2</v>
      </c>
      <c r="BQ134" s="34"/>
      <c r="BS134" s="95">
        <v>42706</v>
      </c>
      <c r="BT134" s="34">
        <f t="shared" si="110"/>
        <v>-1.0486176660879185E-2</v>
      </c>
      <c r="BU134" s="34">
        <f t="shared" si="111"/>
        <v>-7.8047017884814857E-3</v>
      </c>
    </row>
    <row r="135" spans="3:73" s="24" customFormat="1" ht="12.75" x14ac:dyDescent="0.2">
      <c r="C135" s="95">
        <v>42604</v>
      </c>
      <c r="D135" s="96">
        <v>29.19</v>
      </c>
      <c r="E135" s="30">
        <v>57781.242813199999</v>
      </c>
      <c r="G135" s="41">
        <f t="shared" ref="G135:G198" si="112">WEEKDAY(H135)</f>
        <v>5</v>
      </c>
      <c r="H135" s="95">
        <v>41893</v>
      </c>
      <c r="I135" s="97">
        <f t="shared" ref="I135:I198" si="113">IFERROR(VLOOKUP(H135,$C$6:$E$936,2,FALSE),"")</f>
        <v>20.4111993</v>
      </c>
      <c r="J135" s="30">
        <f t="shared" ref="J135:J198" si="114">IFERROR(VLOOKUP(H135,$C$6:$E$936,3,FALSE),"")</f>
        <v>58337.29</v>
      </c>
      <c r="K135" s="30"/>
      <c r="L135" s="30"/>
      <c r="M135" s="30"/>
      <c r="N135" s="30"/>
      <c r="P135" s="98">
        <v>42667</v>
      </c>
      <c r="Q135" s="97">
        <f t="shared" ref="Q135:Q166" si="115">IFERROR(VLOOKUP(P135,$H$6:$J$1128,2,FALSE),"")</f>
        <v>31.9</v>
      </c>
      <c r="R135" s="30">
        <f t="shared" ref="R135:R166" si="116">IFERROR(VLOOKUP(P135,$H$6:$J$1128,3,FALSE),"")</f>
        <v>64059.891857399998</v>
      </c>
      <c r="T135" s="95">
        <v>42667</v>
      </c>
      <c r="U135" s="97">
        <f t="shared" ref="U135:U166" si="117">IFERROR(VLOOKUP(T135,$H$6:$N$1128,4,FALSE),"")</f>
        <v>31.957999999999998</v>
      </c>
      <c r="V135" s="30">
        <f t="shared" ref="V135:V166" si="118">IFERROR(VLOOKUP(T135,$H$6:$N$1128,5,FALSE),"")</f>
        <v>63858.727935679999</v>
      </c>
      <c r="X135" s="95">
        <v>42671</v>
      </c>
      <c r="Y135" s="97">
        <f t="shared" ref="Y135:Y165" si="119">IFERROR(VLOOKUP(X135,$H$6:$N$1128,6,FALSE),"")</f>
        <v>32.480000000000004</v>
      </c>
      <c r="Z135" s="30">
        <f t="shared" ref="Z135:Z165" si="120">IFERROR(VLOOKUP(X135,$H$6:$N$1128,7,FALSE),"")</f>
        <v>64061.783350199999</v>
      </c>
      <c r="AC135" s="98">
        <v>42667</v>
      </c>
      <c r="AD135" s="34">
        <f t="shared" si="64"/>
        <v>1.3341804320203154E-2</v>
      </c>
      <c r="AE135" s="34">
        <f t="shared" si="76"/>
        <v>1.3253586241596262E-2</v>
      </c>
      <c r="AF135" s="34">
        <f t="shared" si="65"/>
        <v>2.1752267145406901E-2</v>
      </c>
      <c r="AG135" s="34">
        <f t="shared" si="66"/>
        <v>2.1519062344453343E-2</v>
      </c>
      <c r="AK135" s="95">
        <v>42667</v>
      </c>
      <c r="AL135" s="34">
        <f t="shared" si="67"/>
        <v>3.1568754034861035E-2</v>
      </c>
      <c r="AM135" s="34">
        <f t="shared" si="74"/>
        <v>3.1080705728474038E-2</v>
      </c>
      <c r="AN135" s="34">
        <f t="shared" si="68"/>
        <v>3.5811116445280566E-2</v>
      </c>
      <c r="AO135" s="34">
        <f t="shared" si="75"/>
        <v>3.5184807181460623E-2</v>
      </c>
      <c r="AS135" s="95">
        <v>42671</v>
      </c>
      <c r="AT135" s="34">
        <f t="shared" si="69"/>
        <v>1.9012361172115355E-2</v>
      </c>
      <c r="AU135" s="34">
        <f t="shared" si="70"/>
        <v>1.883388485603545E-2</v>
      </c>
      <c r="AV135" s="34">
        <f t="shared" si="71"/>
        <v>7.4829700272833755E-3</v>
      </c>
      <c r="AW135" s="34">
        <f t="shared" si="72"/>
        <v>7.4551114971141436E-3</v>
      </c>
      <c r="BI135" s="98">
        <v>42709</v>
      </c>
      <c r="BJ135" s="34">
        <f t="shared" si="106"/>
        <v>-7.0633560944411311E-2</v>
      </c>
      <c r="BK135" s="34">
        <f t="shared" si="107"/>
        <v>-4.9302278072415252E-2</v>
      </c>
      <c r="BL135" s="34"/>
      <c r="BN135" s="95">
        <v>42695</v>
      </c>
      <c r="BO135" s="34">
        <f t="shared" si="108"/>
        <v>-4.0603361144030972E-2</v>
      </c>
      <c r="BP135" s="34">
        <f t="shared" si="109"/>
        <v>-1.8069101797758266E-2</v>
      </c>
      <c r="BQ135" s="34"/>
      <c r="BS135" s="95">
        <v>42713</v>
      </c>
      <c r="BT135" s="34">
        <f t="shared" si="110"/>
        <v>-4.9347991107889871E-2</v>
      </c>
      <c r="BU135" s="34">
        <f t="shared" si="111"/>
        <v>-6.7625699071825881E-3</v>
      </c>
    </row>
    <row r="136" spans="3:73" s="24" customFormat="1" ht="12.75" x14ac:dyDescent="0.2">
      <c r="C136" s="95">
        <v>42601</v>
      </c>
      <c r="D136" s="96">
        <v>29.31</v>
      </c>
      <c r="E136" s="30">
        <v>59098.9207265</v>
      </c>
      <c r="G136" s="41">
        <f t="shared" si="112"/>
        <v>6</v>
      </c>
      <c r="H136" s="95">
        <v>41894</v>
      </c>
      <c r="I136" s="97">
        <f t="shared" si="113"/>
        <v>20.391591999999999</v>
      </c>
      <c r="J136" s="30">
        <f t="shared" si="114"/>
        <v>56927.81</v>
      </c>
      <c r="K136" s="30"/>
      <c r="L136" s="30"/>
      <c r="M136" s="97">
        <f t="shared" ref="M136:N136" si="121">AVERAGE(I132:I136)</f>
        <v>20.230812140000001</v>
      </c>
      <c r="N136" s="30">
        <f t="shared" si="121"/>
        <v>58266.569999999992</v>
      </c>
      <c r="P136" s="98">
        <v>42674</v>
      </c>
      <c r="Q136" s="97">
        <f t="shared" si="115"/>
        <v>33.700000000000003</v>
      </c>
      <c r="R136" s="30">
        <f t="shared" si="116"/>
        <v>64924.515231799996</v>
      </c>
      <c r="T136" s="95">
        <v>42674</v>
      </c>
      <c r="U136" s="97">
        <f t="shared" si="117"/>
        <v>32.839999999999996</v>
      </c>
      <c r="V136" s="30">
        <f t="shared" si="118"/>
        <v>64234.708025079999</v>
      </c>
      <c r="X136" s="95">
        <v>42678</v>
      </c>
      <c r="Y136" s="97">
        <f t="shared" si="119"/>
        <v>32.755000000000003</v>
      </c>
      <c r="Z136" s="30">
        <f t="shared" si="120"/>
        <v>62899.874516999997</v>
      </c>
      <c r="AC136" s="98">
        <v>42674</v>
      </c>
      <c r="AD136" s="34">
        <f t="shared" ref="AD136:AD152" si="122">Q136/Q135-1</f>
        <v>5.6426332288401326E-2</v>
      </c>
      <c r="AE136" s="34">
        <f t="shared" si="76"/>
        <v>5.4891827567517225E-2</v>
      </c>
      <c r="AF136" s="34">
        <f t="shared" ref="AF136:AF153" si="123">R136/R135-1</f>
        <v>1.3497109491297454E-2</v>
      </c>
      <c r="AG136" s="34">
        <f t="shared" ref="AG136:AG153" si="124">LN(1+AF136)</f>
        <v>1.3406834899237429E-2</v>
      </c>
      <c r="AK136" s="95">
        <v>42674</v>
      </c>
      <c r="AL136" s="34">
        <f t="shared" ref="AL136:AL154" si="125">U136/U135-1</f>
        <v>2.7598723324363084E-2</v>
      </c>
      <c r="AM136" s="34">
        <f t="shared" si="74"/>
        <v>2.7224743867030561E-2</v>
      </c>
      <c r="AN136" s="34">
        <f t="shared" ref="AN136:AN154" si="126">V136/V135-1</f>
        <v>5.8876852319811324E-3</v>
      </c>
      <c r="AO136" s="34">
        <f t="shared" si="75"/>
        <v>5.8704205461647561E-3</v>
      </c>
      <c r="AS136" s="95">
        <v>42678</v>
      </c>
      <c r="AT136" s="34">
        <f t="shared" ref="AT136:AT153" si="127">Y136/Y135-1</f>
        <v>8.4667487684728648E-3</v>
      </c>
      <c r="AU136" s="34">
        <f t="shared" ref="AU136:AU153" si="128">LN(1+AT136)</f>
        <v>8.4311068903624303E-3</v>
      </c>
      <c r="AV136" s="34">
        <f t="shared" ref="AV136:AV153" si="129">Z136/Z135-1</f>
        <v>-1.8137316391089398E-2</v>
      </c>
      <c r="AW136" s="34">
        <f t="shared" ref="AW136:AW153" si="130">LN(1+AV136)</f>
        <v>-1.8303813797419508E-2</v>
      </c>
      <c r="BI136" s="98">
        <v>42716</v>
      </c>
      <c r="BJ136" s="34">
        <f t="shared" si="106"/>
        <v>-2.602178548608414E-2</v>
      </c>
      <c r="BK136" s="34">
        <f t="shared" si="107"/>
        <v>-1.0975926714975498E-2</v>
      </c>
      <c r="BL136" s="34"/>
      <c r="BN136" s="95">
        <v>42702</v>
      </c>
      <c r="BO136" s="34">
        <f t="shared" si="108"/>
        <v>3.4072181646557814E-2</v>
      </c>
      <c r="BP136" s="34">
        <f t="shared" si="109"/>
        <v>2.5498095051489571E-2</v>
      </c>
      <c r="BQ136" s="34"/>
      <c r="BS136" s="95">
        <v>42720</v>
      </c>
      <c r="BT136" s="34">
        <f t="shared" si="110"/>
        <v>-5.4449195991680497E-3</v>
      </c>
      <c r="BU136" s="34">
        <f t="shared" si="111"/>
        <v>-3.369028248613392E-2</v>
      </c>
    </row>
    <row r="137" spans="3:73" s="24" customFormat="1" ht="12.75" x14ac:dyDescent="0.2">
      <c r="C137" s="95">
        <v>42600</v>
      </c>
      <c r="D137" s="96">
        <v>29.88</v>
      </c>
      <c r="E137" s="30">
        <v>59166.015210700003</v>
      </c>
      <c r="G137" s="41">
        <f t="shared" si="112"/>
        <v>7</v>
      </c>
      <c r="H137" s="95">
        <v>41895</v>
      </c>
      <c r="I137" s="97" t="str">
        <f t="shared" si="113"/>
        <v/>
      </c>
      <c r="J137" s="30" t="str">
        <f t="shared" si="114"/>
        <v/>
      </c>
      <c r="K137" s="30"/>
      <c r="L137" s="30"/>
      <c r="M137" s="30"/>
      <c r="N137" s="30"/>
      <c r="P137" s="98">
        <v>42681</v>
      </c>
      <c r="Q137" s="97">
        <f t="shared" si="115"/>
        <v>33.24</v>
      </c>
      <c r="R137" s="30">
        <f t="shared" si="116"/>
        <v>64051.650656999998</v>
      </c>
      <c r="T137" s="95">
        <v>42681</v>
      </c>
      <c r="U137" s="97">
        <f t="shared" si="117"/>
        <v>32.64</v>
      </c>
      <c r="V137" s="30">
        <f t="shared" si="118"/>
        <v>62681.658373299993</v>
      </c>
      <c r="X137" s="95">
        <v>42685</v>
      </c>
      <c r="Y137" s="97">
        <f t="shared" si="119"/>
        <v>31.256000000000007</v>
      </c>
      <c r="Z137" s="30">
        <f t="shared" si="120"/>
        <v>62370.412060540009</v>
      </c>
      <c r="AC137" s="98">
        <v>42681</v>
      </c>
      <c r="AD137" s="34">
        <f t="shared" si="122"/>
        <v>-1.3649851632047461E-2</v>
      </c>
      <c r="AE137" s="34">
        <f t="shared" si="76"/>
        <v>-1.374386737106858E-2</v>
      </c>
      <c r="AF137" s="34">
        <f t="shared" si="123"/>
        <v>-1.3444298685690748E-2</v>
      </c>
      <c r="AG137" s="34">
        <f t="shared" si="124"/>
        <v>-1.3535491540936003E-2</v>
      </c>
      <c r="AK137" s="95">
        <v>42681</v>
      </c>
      <c r="AL137" s="34">
        <f t="shared" si="125"/>
        <v>-6.0901339829474432E-3</v>
      </c>
      <c r="AM137" s="34">
        <f t="shared" ref="AM137:AM154" si="131">LN(1+AL137)</f>
        <v>-6.1087544883210295E-3</v>
      </c>
      <c r="AN137" s="34">
        <f t="shared" si="126"/>
        <v>-2.4177733495318932E-2</v>
      </c>
      <c r="AO137" s="34">
        <f t="shared" ref="AO137:AO154" si="132">LN(1+AN137)</f>
        <v>-2.4474813143095062E-2</v>
      </c>
      <c r="AS137" s="95">
        <v>42685</v>
      </c>
      <c r="AT137" s="34">
        <f t="shared" si="127"/>
        <v>-4.5764005495344096E-2</v>
      </c>
      <c r="AU137" s="34">
        <f t="shared" si="128"/>
        <v>-4.6844264431070079E-2</v>
      </c>
      <c r="AV137" s="34">
        <f t="shared" si="129"/>
        <v>-8.417543922395132E-3</v>
      </c>
      <c r="AW137" s="34">
        <f t="shared" si="130"/>
        <v>-8.453171517345294E-3</v>
      </c>
      <c r="BI137" s="98">
        <v>42723</v>
      </c>
      <c r="BJ137" s="34">
        <f t="shared" si="106"/>
        <v>-2.8573372444056114E-2</v>
      </c>
      <c r="BK137" s="34">
        <f t="shared" si="107"/>
        <v>-3.5563507121019987E-2</v>
      </c>
      <c r="BL137" s="34"/>
      <c r="BN137" s="95">
        <v>42709</v>
      </c>
      <c r="BO137" s="34">
        <f t="shared" si="108"/>
        <v>-3.1239807814243688E-2</v>
      </c>
      <c r="BP137" s="34">
        <f t="shared" si="109"/>
        <v>-2.3529551741972972E-2</v>
      </c>
      <c r="BQ137" s="34"/>
      <c r="BS137" s="95">
        <v>42727</v>
      </c>
      <c r="BT137" s="34">
        <f t="shared" si="110"/>
        <v>-3.1600396371552937E-2</v>
      </c>
      <c r="BU137" s="34">
        <f t="shared" si="111"/>
        <v>-2.0392702086225709E-2</v>
      </c>
    </row>
    <row r="138" spans="3:73" s="24" customFormat="1" ht="12.75" x14ac:dyDescent="0.2">
      <c r="C138" s="95">
        <v>42599</v>
      </c>
      <c r="D138" s="96">
        <v>30.04</v>
      </c>
      <c r="E138" s="30">
        <v>59323.829988999998</v>
      </c>
      <c r="G138" s="41">
        <f t="shared" si="112"/>
        <v>1</v>
      </c>
      <c r="H138" s="95">
        <v>41896</v>
      </c>
      <c r="I138" s="97" t="str">
        <f t="shared" si="113"/>
        <v/>
      </c>
      <c r="J138" s="30" t="str">
        <f t="shared" si="114"/>
        <v/>
      </c>
      <c r="K138" s="30"/>
      <c r="L138" s="30"/>
      <c r="M138" s="30"/>
      <c r="N138" s="30"/>
      <c r="P138" s="98">
        <v>42688</v>
      </c>
      <c r="Q138" s="97">
        <f t="shared" si="115"/>
        <v>27.5</v>
      </c>
      <c r="R138" s="30">
        <f t="shared" si="116"/>
        <v>59657.464921400002</v>
      </c>
      <c r="T138" s="95">
        <v>42688</v>
      </c>
      <c r="U138" s="97">
        <f t="shared" si="117"/>
        <v>30.108000000000004</v>
      </c>
      <c r="V138" s="30">
        <f t="shared" si="118"/>
        <v>61491.574913420001</v>
      </c>
      <c r="X138" s="95">
        <v>42692</v>
      </c>
      <c r="Y138" s="97">
        <f t="shared" si="119"/>
        <v>28.4025</v>
      </c>
      <c r="Z138" s="30">
        <f t="shared" si="120"/>
        <v>60037.254011924997</v>
      </c>
      <c r="AC138" s="98">
        <v>42688</v>
      </c>
      <c r="AD138" s="34">
        <f t="shared" si="122"/>
        <v>-0.17268351383874858</v>
      </c>
      <c r="AE138" s="34">
        <f t="shared" ref="AE138:AE153" si="133">LN(1+AD138)</f>
        <v>-0.18956796531472195</v>
      </c>
      <c r="AF138" s="34">
        <f t="shared" si="123"/>
        <v>-6.8603786015306589E-2</v>
      </c>
      <c r="AG138" s="34">
        <f t="shared" si="124"/>
        <v>-7.1070513307170749E-2</v>
      </c>
      <c r="AK138" s="95">
        <v>42688</v>
      </c>
      <c r="AL138" s="34">
        <f t="shared" si="125"/>
        <v>-7.7573529411764541E-2</v>
      </c>
      <c r="AM138" s="34">
        <f t="shared" si="131"/>
        <v>-8.0747612923620538E-2</v>
      </c>
      <c r="AN138" s="34">
        <f t="shared" si="126"/>
        <v>-1.8986151463837531E-2</v>
      </c>
      <c r="AO138" s="34">
        <f t="shared" si="132"/>
        <v>-1.9168702761916481E-2</v>
      </c>
      <c r="AS138" s="95">
        <v>42692</v>
      </c>
      <c r="AT138" s="34">
        <f t="shared" si="127"/>
        <v>-9.129447146147962E-2</v>
      </c>
      <c r="AU138" s="34">
        <f t="shared" si="128"/>
        <v>-9.5734188290847178E-2</v>
      </c>
      <c r="AV138" s="34">
        <f t="shared" si="129"/>
        <v>-3.7408090976701058E-2</v>
      </c>
      <c r="AW138" s="34">
        <f t="shared" si="130"/>
        <v>-3.8125727484730948E-2</v>
      </c>
      <c r="BI138" s="98">
        <v>42730</v>
      </c>
      <c r="BJ138" s="34">
        <f t="shared" si="106"/>
        <v>3.8634542475053775E-2</v>
      </c>
      <c r="BK138" s="34">
        <f t="shared" si="107"/>
        <v>2.6083710972522853E-2</v>
      </c>
      <c r="BL138" s="34"/>
      <c r="BN138" s="95">
        <v>42716</v>
      </c>
      <c r="BO138" s="34">
        <f t="shared" si="108"/>
        <v>-4.0330600373474933E-2</v>
      </c>
      <c r="BP138" s="34">
        <f t="shared" si="109"/>
        <v>1.0279901565180994E-3</v>
      </c>
      <c r="BQ138" s="34"/>
      <c r="BS138" s="95">
        <v>42734</v>
      </c>
      <c r="BT138" s="34">
        <f t="shared" si="110"/>
        <v>4.0718185469495669E-2</v>
      </c>
      <c r="BU138" s="34">
        <f t="shared" si="111"/>
        <v>3.124101345926969E-2</v>
      </c>
    </row>
    <row r="139" spans="3:73" s="24" customFormat="1" ht="12.75" x14ac:dyDescent="0.2">
      <c r="C139" s="95">
        <v>42598</v>
      </c>
      <c r="D139" s="96">
        <v>29.94</v>
      </c>
      <c r="E139" s="30">
        <v>58855.432212200001</v>
      </c>
      <c r="G139" s="41">
        <f t="shared" si="112"/>
        <v>2</v>
      </c>
      <c r="H139" s="95">
        <v>41897</v>
      </c>
      <c r="I139" s="97">
        <f t="shared" si="113"/>
        <v>20.440610249999999</v>
      </c>
      <c r="J139" s="30">
        <f t="shared" si="114"/>
        <v>57948.76</v>
      </c>
      <c r="K139" s="97">
        <f t="shared" ref="K139:L139" si="134">AVERAGE(I133:I136,I139)</f>
        <v>20.279830390000001</v>
      </c>
      <c r="L139" s="30">
        <f t="shared" si="134"/>
        <v>58017.771999999997</v>
      </c>
      <c r="M139" s="30"/>
      <c r="N139" s="30"/>
      <c r="P139" s="98">
        <v>42695</v>
      </c>
      <c r="Q139" s="97">
        <f t="shared" si="115"/>
        <v>29.53</v>
      </c>
      <c r="R139" s="30">
        <f t="shared" si="116"/>
        <v>61070.270733999998</v>
      </c>
      <c r="T139" s="95">
        <v>42695</v>
      </c>
      <c r="U139" s="97">
        <f t="shared" si="117"/>
        <v>28.91</v>
      </c>
      <c r="V139" s="30">
        <f t="shared" si="118"/>
        <v>60390.455465075</v>
      </c>
      <c r="X139" s="95">
        <v>42699</v>
      </c>
      <c r="Y139" s="97">
        <f t="shared" si="119"/>
        <v>29.718000000000007</v>
      </c>
      <c r="Z139" s="30">
        <f t="shared" si="120"/>
        <v>61593.051595560006</v>
      </c>
      <c r="AC139" s="98">
        <v>42695</v>
      </c>
      <c r="AD139" s="34">
        <f t="shared" si="122"/>
        <v>7.3818181818181783E-2</v>
      </c>
      <c r="AE139" s="34">
        <f t="shared" si="133"/>
        <v>7.1220691083305657E-2</v>
      </c>
      <c r="AF139" s="34">
        <f t="shared" si="123"/>
        <v>2.368196192146943E-2</v>
      </c>
      <c r="AG139" s="34">
        <f t="shared" si="124"/>
        <v>2.3405894315032646E-2</v>
      </c>
      <c r="AK139" s="95">
        <v>42695</v>
      </c>
      <c r="AL139" s="34">
        <f t="shared" si="125"/>
        <v>-3.9790089012887053E-2</v>
      </c>
      <c r="AM139" s="34">
        <f t="shared" si="131"/>
        <v>-4.0603361144030972E-2</v>
      </c>
      <c r="AN139" s="34">
        <f t="shared" si="126"/>
        <v>-1.7906834389839199E-2</v>
      </c>
      <c r="AO139" s="34">
        <f t="shared" si="132"/>
        <v>-1.8069101797758266E-2</v>
      </c>
      <c r="AS139" s="95">
        <v>42699</v>
      </c>
      <c r="AT139" s="34">
        <f t="shared" si="127"/>
        <v>4.6316345392131142E-2</v>
      </c>
      <c r="AU139" s="34">
        <f t="shared" si="128"/>
        <v>4.5275753372233281E-2</v>
      </c>
      <c r="AV139" s="34">
        <f t="shared" si="129"/>
        <v>2.5913869800340716E-2</v>
      </c>
      <c r="AW139" s="34">
        <f t="shared" si="130"/>
        <v>2.5583795661763168E-2</v>
      </c>
      <c r="BI139" s="98">
        <v>42737</v>
      </c>
      <c r="BJ139" s="34">
        <f t="shared" si="106"/>
        <v>1.4199741606891718E-2</v>
      </c>
      <c r="BK139" s="34">
        <f t="shared" si="107"/>
        <v>1.6385625469770036E-2</v>
      </c>
      <c r="BL139" s="34"/>
      <c r="BN139" s="95">
        <v>42723</v>
      </c>
      <c r="BO139" s="34">
        <f t="shared" si="108"/>
        <v>-5.8347005074768166E-3</v>
      </c>
      <c r="BP139" s="34">
        <f t="shared" si="109"/>
        <v>-3.8606760615539096E-2</v>
      </c>
      <c r="BQ139" s="34"/>
      <c r="BS139" s="95">
        <v>42741</v>
      </c>
      <c r="BT139" s="34">
        <f t="shared" si="110"/>
        <v>3.439024994507215E-2</v>
      </c>
      <c r="BU139" s="34">
        <f t="shared" si="111"/>
        <v>3.3383427829881809E-2</v>
      </c>
    </row>
    <row r="140" spans="3:73" s="24" customFormat="1" ht="12.75" x14ac:dyDescent="0.2">
      <c r="C140" s="95">
        <v>42597</v>
      </c>
      <c r="D140" s="96">
        <v>30.36</v>
      </c>
      <c r="E140" s="30">
        <v>59145.976948700001</v>
      </c>
      <c r="G140" s="41">
        <f t="shared" si="112"/>
        <v>3</v>
      </c>
      <c r="H140" s="95">
        <v>41898</v>
      </c>
      <c r="I140" s="97">
        <f t="shared" si="113"/>
        <v>20.489628499999998</v>
      </c>
      <c r="J140" s="30">
        <f t="shared" si="114"/>
        <v>59114.66</v>
      </c>
      <c r="K140" s="30"/>
      <c r="L140" s="30"/>
      <c r="M140" s="30"/>
      <c r="N140" s="30"/>
      <c r="P140" s="98">
        <v>42702</v>
      </c>
      <c r="Q140" s="97">
        <f t="shared" si="115"/>
        <v>30.5</v>
      </c>
      <c r="R140" s="30">
        <f t="shared" si="116"/>
        <v>62855.4951392</v>
      </c>
      <c r="T140" s="95">
        <v>42702</v>
      </c>
      <c r="U140" s="97">
        <f t="shared" si="117"/>
        <v>29.911999999999999</v>
      </c>
      <c r="V140" s="30">
        <f t="shared" si="118"/>
        <v>61950.096476600003</v>
      </c>
      <c r="X140" s="95">
        <v>42706</v>
      </c>
      <c r="Y140" s="97">
        <f t="shared" si="119"/>
        <v>29.408000000000005</v>
      </c>
      <c r="Z140" s="30">
        <f t="shared" si="120"/>
        <v>61114.207244959995</v>
      </c>
      <c r="AC140" s="98">
        <v>42702</v>
      </c>
      <c r="AD140" s="34">
        <f t="shared" si="122"/>
        <v>3.2847951236031125E-2</v>
      </c>
      <c r="AE140" s="34">
        <f t="shared" si="133"/>
        <v>3.2319987857534607E-2</v>
      </c>
      <c r="AF140" s="34">
        <f t="shared" si="123"/>
        <v>2.9232298854147798E-2</v>
      </c>
      <c r="AG140" s="34">
        <f t="shared" si="124"/>
        <v>2.8813183418601333E-2</v>
      </c>
      <c r="AK140" s="95">
        <v>42702</v>
      </c>
      <c r="AL140" s="34">
        <f t="shared" si="125"/>
        <v>3.4659287443790987E-2</v>
      </c>
      <c r="AM140" s="34">
        <f t="shared" si="131"/>
        <v>3.4072181646557814E-2</v>
      </c>
      <c r="AN140" s="34">
        <f t="shared" si="126"/>
        <v>2.5825952122963791E-2</v>
      </c>
      <c r="AO140" s="34">
        <f t="shared" si="132"/>
        <v>2.5498095051489571E-2</v>
      </c>
      <c r="AS140" s="95">
        <v>42706</v>
      </c>
      <c r="AT140" s="34">
        <f t="shared" si="127"/>
        <v>-1.0431388384144369E-2</v>
      </c>
      <c r="AU140" s="34">
        <f t="shared" si="128"/>
        <v>-1.0486176660879185E-2</v>
      </c>
      <c r="AV140" s="34">
        <f t="shared" si="129"/>
        <v>-7.7743241842319621E-3</v>
      </c>
      <c r="AW140" s="34">
        <f t="shared" si="130"/>
        <v>-7.8047017884814857E-3</v>
      </c>
      <c r="BI140" s="98">
        <v>42744</v>
      </c>
      <c r="BJ140" s="34">
        <f t="shared" si="106"/>
        <v>3.2596505902040968E-2</v>
      </c>
      <c r="BK140" s="34">
        <f t="shared" si="107"/>
        <v>3.4822658147154344E-2</v>
      </c>
      <c r="BL140" s="34"/>
      <c r="BN140" s="95">
        <v>42730</v>
      </c>
      <c r="BO140" s="34">
        <f t="shared" si="108"/>
        <v>-1.8152494066560901E-2</v>
      </c>
      <c r="BP140" s="34">
        <f t="shared" si="109"/>
        <v>-8.0867434058864499E-3</v>
      </c>
      <c r="BQ140" s="34"/>
      <c r="BS140" s="95">
        <v>42748</v>
      </c>
      <c r="BT140" s="34">
        <f t="shared" si="110"/>
        <v>3.1082164929909301E-2</v>
      </c>
      <c r="BU140" s="34">
        <f t="shared" si="111"/>
        <v>2.3061689354977769E-2</v>
      </c>
    </row>
    <row r="141" spans="3:73" s="24" customFormat="1" ht="12.75" x14ac:dyDescent="0.2">
      <c r="C141" s="95">
        <v>42594</v>
      </c>
      <c r="D141" s="96">
        <v>29.46</v>
      </c>
      <c r="E141" s="30">
        <v>58298.407574199999</v>
      </c>
      <c r="G141" s="41">
        <f t="shared" si="112"/>
        <v>4</v>
      </c>
      <c r="H141" s="95">
        <v>41899</v>
      </c>
      <c r="I141" s="97">
        <f t="shared" si="113"/>
        <v>20.626879599999999</v>
      </c>
      <c r="J141" s="30">
        <f t="shared" si="114"/>
        <v>59108.19</v>
      </c>
      <c r="K141" s="30"/>
      <c r="L141" s="30"/>
      <c r="M141" s="30"/>
      <c r="N141" s="30"/>
      <c r="P141" s="98">
        <v>42709</v>
      </c>
      <c r="Q141" s="97">
        <f t="shared" si="115"/>
        <v>28.42</v>
      </c>
      <c r="R141" s="30">
        <f t="shared" si="116"/>
        <v>59831.727816300001</v>
      </c>
      <c r="T141" s="95">
        <v>42709</v>
      </c>
      <c r="U141" s="97">
        <f t="shared" si="117"/>
        <v>28.992000000000001</v>
      </c>
      <c r="V141" s="30">
        <f t="shared" si="118"/>
        <v>60509.453780379998</v>
      </c>
      <c r="X141" s="95">
        <v>42713</v>
      </c>
      <c r="Y141" s="97">
        <f t="shared" si="119"/>
        <v>27.991999999999997</v>
      </c>
      <c r="Z141" s="30">
        <f t="shared" si="120"/>
        <v>60702.312449559999</v>
      </c>
      <c r="AC141" s="98">
        <v>42709</v>
      </c>
      <c r="AD141" s="34">
        <f t="shared" si="122"/>
        <v>-6.8196721311475361E-2</v>
      </c>
      <c r="AE141" s="34">
        <f t="shared" si="133"/>
        <v>-7.0633560944411311E-2</v>
      </c>
      <c r="AF141" s="34">
        <f t="shared" si="123"/>
        <v>-4.8106650280990593E-2</v>
      </c>
      <c r="AG141" s="34">
        <f t="shared" si="124"/>
        <v>-4.9302278072415252E-2</v>
      </c>
      <c r="AK141" s="95">
        <v>42709</v>
      </c>
      <c r="AL141" s="34">
        <f t="shared" si="125"/>
        <v>-3.0756886868146482E-2</v>
      </c>
      <c r="AM141" s="34">
        <f t="shared" si="131"/>
        <v>-3.1239807814243688E-2</v>
      </c>
      <c r="AN141" s="34">
        <f t="shared" si="126"/>
        <v>-2.3254890277114693E-2</v>
      </c>
      <c r="AO141" s="34">
        <f t="shared" si="132"/>
        <v>-2.3529551741972972E-2</v>
      </c>
      <c r="AS141" s="95">
        <v>42713</v>
      </c>
      <c r="AT141" s="34">
        <f t="shared" si="127"/>
        <v>-4.8150163220892495E-2</v>
      </c>
      <c r="AU141" s="34">
        <f t="shared" si="128"/>
        <v>-4.9347991107889871E-2</v>
      </c>
      <c r="AV141" s="34">
        <f t="shared" si="129"/>
        <v>-6.739755188986174E-3</v>
      </c>
      <c r="AW141" s="34">
        <f t="shared" si="130"/>
        <v>-6.7625699071825881E-3</v>
      </c>
      <c r="BI141" s="98">
        <v>42751</v>
      </c>
      <c r="BJ141" s="34">
        <f t="shared" si="106"/>
        <v>4.9910557885775413E-2</v>
      </c>
      <c r="BK141" s="34">
        <f t="shared" si="107"/>
        <v>3.3954658519696951E-2</v>
      </c>
      <c r="BL141" s="34"/>
      <c r="BN141" s="95">
        <v>42737</v>
      </c>
      <c r="BO141" s="34">
        <f t="shared" si="108"/>
        <v>3.6442522346089259E-2</v>
      </c>
      <c r="BP141" s="34">
        <f t="shared" si="109"/>
        <v>3.0078062797236755E-2</v>
      </c>
      <c r="BQ141" s="34"/>
      <c r="BS141" s="95">
        <v>42755</v>
      </c>
      <c r="BT141" s="34">
        <f t="shared" si="110"/>
        <v>4.924091633004022E-2</v>
      </c>
      <c r="BU141" s="34">
        <f t="shared" si="111"/>
        <v>2.1817583561872231E-2</v>
      </c>
    </row>
    <row r="142" spans="3:73" s="24" customFormat="1" ht="12.75" x14ac:dyDescent="0.2">
      <c r="C142" s="95">
        <v>42593</v>
      </c>
      <c r="D142" s="96">
        <v>29.95</v>
      </c>
      <c r="E142" s="30">
        <v>58299.5716464</v>
      </c>
      <c r="G142" s="41">
        <f t="shared" si="112"/>
        <v>5</v>
      </c>
      <c r="H142" s="95">
        <v>41900</v>
      </c>
      <c r="I142" s="97">
        <f t="shared" si="113"/>
        <v>20.391591999999999</v>
      </c>
      <c r="J142" s="30">
        <f t="shared" si="114"/>
        <v>58374.48</v>
      </c>
      <c r="K142" s="30"/>
      <c r="L142" s="30"/>
      <c r="M142" s="30"/>
      <c r="N142" s="30"/>
      <c r="P142" s="98">
        <v>42716</v>
      </c>
      <c r="Q142" s="97">
        <f t="shared" si="115"/>
        <v>27.69</v>
      </c>
      <c r="R142" s="30">
        <f t="shared" si="116"/>
        <v>59178.61</v>
      </c>
      <c r="T142" s="95">
        <v>42716</v>
      </c>
      <c r="U142" s="97">
        <f t="shared" si="117"/>
        <v>27.846000000000004</v>
      </c>
      <c r="V142" s="30">
        <f t="shared" si="118"/>
        <v>60571.688886299999</v>
      </c>
      <c r="X142" s="95">
        <v>42720</v>
      </c>
      <c r="Y142" s="97">
        <f t="shared" si="119"/>
        <v>27.839999999999996</v>
      </c>
      <c r="Z142" s="30">
        <f t="shared" si="120"/>
        <v>58691.300388299998</v>
      </c>
      <c r="AC142" s="98">
        <v>42716</v>
      </c>
      <c r="AD142" s="34">
        <f t="shared" si="122"/>
        <v>-2.5686136523574987E-2</v>
      </c>
      <c r="AE142" s="34">
        <f t="shared" si="133"/>
        <v>-2.602178548608414E-2</v>
      </c>
      <c r="AF142" s="34">
        <f t="shared" si="123"/>
        <v>-1.0915911008040013E-2</v>
      </c>
      <c r="AG142" s="34">
        <f t="shared" si="124"/>
        <v>-1.0975926714975498E-2</v>
      </c>
      <c r="AK142" s="95">
        <v>42716</v>
      </c>
      <c r="AL142" s="34">
        <f t="shared" si="125"/>
        <v>-3.9528145695364114E-2</v>
      </c>
      <c r="AM142" s="34">
        <f t="shared" si="131"/>
        <v>-4.0330600373474933E-2</v>
      </c>
      <c r="AN142" s="34">
        <f t="shared" si="126"/>
        <v>1.0285187195027135E-3</v>
      </c>
      <c r="AO142" s="34">
        <f t="shared" si="132"/>
        <v>1.0279901565180994E-3</v>
      </c>
      <c r="AS142" s="95">
        <v>42720</v>
      </c>
      <c r="AT142" s="34">
        <f t="shared" si="127"/>
        <v>-5.4301228922549738E-3</v>
      </c>
      <c r="AU142" s="34">
        <f t="shared" si="128"/>
        <v>-5.4449195991680497E-3</v>
      </c>
      <c r="AV142" s="34">
        <f t="shared" si="129"/>
        <v>-3.3129084875160753E-2</v>
      </c>
      <c r="AW142" s="34">
        <f t="shared" si="130"/>
        <v>-3.369028248613392E-2</v>
      </c>
      <c r="BI142" s="98">
        <v>42758</v>
      </c>
      <c r="BJ142" s="34">
        <f t="shared" si="106"/>
        <v>3.7896590191149965E-2</v>
      </c>
      <c r="BK142" s="34">
        <f t="shared" si="107"/>
        <v>2.9595470746208139E-2</v>
      </c>
      <c r="BL142" s="34"/>
      <c r="BN142" s="95">
        <v>42744</v>
      </c>
      <c r="BO142" s="34">
        <f t="shared" si="108"/>
        <v>3.7281775411089436E-2</v>
      </c>
      <c r="BP142" s="34">
        <f t="shared" si="109"/>
        <v>3.6171741079967755E-2</v>
      </c>
      <c r="BQ142" s="34"/>
      <c r="BS142" s="95">
        <v>42762</v>
      </c>
      <c r="BT142" s="34">
        <f t="shared" si="110"/>
        <v>2.4375202652775731E-2</v>
      </c>
      <c r="BU142" s="34">
        <f t="shared" si="111"/>
        <v>2.7544875229612211E-2</v>
      </c>
    </row>
    <row r="143" spans="3:73" s="24" customFormat="1" ht="12.75" x14ac:dyDescent="0.2">
      <c r="C143" s="95">
        <v>42592</v>
      </c>
      <c r="D143" s="96">
        <v>29.18</v>
      </c>
      <c r="E143" s="30">
        <v>56919.778489099997</v>
      </c>
      <c r="G143" s="41">
        <f t="shared" si="112"/>
        <v>6</v>
      </c>
      <c r="H143" s="95">
        <v>41901</v>
      </c>
      <c r="I143" s="97">
        <f t="shared" si="113"/>
        <v>19.9014095</v>
      </c>
      <c r="J143" s="30">
        <f t="shared" si="114"/>
        <v>57788.7</v>
      </c>
      <c r="K143" s="30"/>
      <c r="L143" s="30"/>
      <c r="M143" s="97">
        <f t="shared" ref="M143:N143" si="135">AVERAGE(I139:I143)</f>
        <v>20.370023969999998</v>
      </c>
      <c r="N143" s="30">
        <f t="shared" si="135"/>
        <v>58466.958000000006</v>
      </c>
      <c r="P143" s="98">
        <v>42723</v>
      </c>
      <c r="Q143" s="97">
        <f t="shared" si="115"/>
        <v>26.91</v>
      </c>
      <c r="R143" s="30">
        <f t="shared" si="116"/>
        <v>57110.994821100001</v>
      </c>
      <c r="T143" s="95">
        <v>42723</v>
      </c>
      <c r="U143" s="97">
        <f t="shared" si="117"/>
        <v>27.684000000000005</v>
      </c>
      <c r="V143" s="30">
        <f t="shared" si="118"/>
        <v>58277.77735252001</v>
      </c>
      <c r="X143" s="95">
        <v>42727</v>
      </c>
      <c r="Y143" s="97">
        <f t="shared" si="119"/>
        <v>26.974</v>
      </c>
      <c r="Z143" s="30">
        <f t="shared" si="120"/>
        <v>57506.547399360003</v>
      </c>
      <c r="AC143" s="98">
        <v>42723</v>
      </c>
      <c r="AD143" s="34">
        <f t="shared" si="122"/>
        <v>-2.8169014084507116E-2</v>
      </c>
      <c r="AE143" s="34">
        <f t="shared" si="133"/>
        <v>-2.8573372444056114E-2</v>
      </c>
      <c r="AF143" s="34">
        <f t="shared" si="123"/>
        <v>-3.4938555990078113E-2</v>
      </c>
      <c r="AG143" s="34">
        <f t="shared" si="124"/>
        <v>-3.5563507121019987E-2</v>
      </c>
      <c r="AK143" s="95">
        <v>42723</v>
      </c>
      <c r="AL143" s="34">
        <f t="shared" si="125"/>
        <v>-5.8177117000646206E-3</v>
      </c>
      <c r="AM143" s="34">
        <f t="shared" si="131"/>
        <v>-5.8347005074768166E-3</v>
      </c>
      <c r="AN143" s="34">
        <f t="shared" si="126"/>
        <v>-3.7871018225790642E-2</v>
      </c>
      <c r="AO143" s="34">
        <f t="shared" si="132"/>
        <v>-3.8606760615539096E-2</v>
      </c>
      <c r="AS143" s="95">
        <v>42727</v>
      </c>
      <c r="AT143" s="34">
        <f t="shared" si="127"/>
        <v>-3.1106321839080353E-2</v>
      </c>
      <c r="AU143" s="34">
        <f t="shared" si="128"/>
        <v>-3.1600396371552937E-2</v>
      </c>
      <c r="AV143" s="34">
        <f t="shared" si="129"/>
        <v>-2.0186177186426346E-2</v>
      </c>
      <c r="AW143" s="34">
        <f t="shared" si="130"/>
        <v>-2.0392702086225709E-2</v>
      </c>
      <c r="BI143" s="98">
        <v>42765</v>
      </c>
      <c r="BJ143" s="34">
        <f t="shared" ref="BJ143:BJ147" si="136">IF(OR(AE149&gt;($AI$14+$AI$15*$AI$13),AE149&lt;($AI$14-$AI$15*$AI$13)),"",AE149)</f>
        <v>-2.4356731504739326E-2</v>
      </c>
      <c r="BK143" s="34">
        <f t="shared" ref="BK143:BK147" si="137">IF(OR(AG149&gt;($AJ$14+$AI$15*$AJ$13),AG149&lt;($AJ$14-$AI$15*$AJ$13)),"",AG149)</f>
        <v>-2.2252225582838125E-2</v>
      </c>
      <c r="BL143" s="34"/>
      <c r="BN143" s="95">
        <v>42751</v>
      </c>
      <c r="BO143" s="34">
        <f t="shared" si="108"/>
        <v>3.4589257929258758E-2</v>
      </c>
      <c r="BP143" s="34">
        <f t="shared" si="109"/>
        <v>2.2967186110421218E-2</v>
      </c>
      <c r="BQ143" s="34"/>
      <c r="BS143" s="95">
        <v>42769</v>
      </c>
      <c r="BT143" s="34">
        <f t="shared" si="110"/>
        <v>-2.0194806395086872E-2</v>
      </c>
      <c r="BU143" s="34">
        <f t="shared" si="111"/>
        <v>-1.9678476634372038E-2</v>
      </c>
    </row>
    <row r="144" spans="3:73" s="24" customFormat="1" ht="12.75" x14ac:dyDescent="0.2">
      <c r="C144" s="95">
        <v>42591</v>
      </c>
      <c r="D144" s="96">
        <v>29.05</v>
      </c>
      <c r="E144" s="30">
        <v>57689.415757299997</v>
      </c>
      <c r="G144" s="41">
        <f t="shared" si="112"/>
        <v>7</v>
      </c>
      <c r="H144" s="95">
        <v>41902</v>
      </c>
      <c r="I144" s="97" t="str">
        <f t="shared" si="113"/>
        <v/>
      </c>
      <c r="J144" s="30" t="str">
        <f t="shared" si="114"/>
        <v/>
      </c>
      <c r="K144" s="30"/>
      <c r="L144" s="30"/>
      <c r="M144" s="30"/>
      <c r="N144" s="30"/>
      <c r="P144" s="98">
        <v>42730</v>
      </c>
      <c r="Q144" s="97">
        <f t="shared" si="115"/>
        <v>27.97</v>
      </c>
      <c r="R144" s="30">
        <f t="shared" si="116"/>
        <v>58620.259546499998</v>
      </c>
      <c r="T144" s="95">
        <v>42730</v>
      </c>
      <c r="U144" s="97">
        <f t="shared" si="117"/>
        <v>27.186</v>
      </c>
      <c r="V144" s="30">
        <f t="shared" si="118"/>
        <v>57808.40034444</v>
      </c>
      <c r="X144" s="95">
        <v>42734</v>
      </c>
      <c r="Y144" s="97">
        <f t="shared" si="119"/>
        <v>28.094999999999999</v>
      </c>
      <c r="Z144" s="30">
        <f t="shared" si="120"/>
        <v>59331.467980275003</v>
      </c>
      <c r="AC144" s="98">
        <v>42730</v>
      </c>
      <c r="AD144" s="34">
        <f t="shared" si="122"/>
        <v>3.9390561129691415E-2</v>
      </c>
      <c r="AE144" s="34">
        <f t="shared" si="133"/>
        <v>3.8634542475053775E-2</v>
      </c>
      <c r="AF144" s="34">
        <f t="shared" si="123"/>
        <v>2.6426868068535114E-2</v>
      </c>
      <c r="AG144" s="34">
        <f t="shared" si="124"/>
        <v>2.6083710972522853E-2</v>
      </c>
      <c r="AK144" s="95">
        <v>42730</v>
      </c>
      <c r="AL144" s="34">
        <f t="shared" si="125"/>
        <v>-1.7988729952319149E-2</v>
      </c>
      <c r="AM144" s="34">
        <f t="shared" si="131"/>
        <v>-1.8152494066560901E-2</v>
      </c>
      <c r="AN144" s="34">
        <f t="shared" si="126"/>
        <v>-8.0541336578566769E-3</v>
      </c>
      <c r="AO144" s="34">
        <f t="shared" si="132"/>
        <v>-8.0867434058864499E-3</v>
      </c>
      <c r="AS144" s="95">
        <v>42734</v>
      </c>
      <c r="AT144" s="34">
        <f t="shared" si="127"/>
        <v>4.1558537851264177E-2</v>
      </c>
      <c r="AU144" s="34">
        <f t="shared" si="128"/>
        <v>4.0718185469495669E-2</v>
      </c>
      <c r="AV144" s="34">
        <f t="shared" si="129"/>
        <v>3.1734135736608549E-2</v>
      </c>
      <c r="AW144" s="34">
        <f t="shared" si="130"/>
        <v>3.124101345926969E-2</v>
      </c>
      <c r="BI144" s="98">
        <v>42772</v>
      </c>
      <c r="BJ144" s="34">
        <f t="shared" si="136"/>
        <v>3.8013057952224885E-2</v>
      </c>
      <c r="BK144" s="34">
        <f t="shared" si="137"/>
        <v>-4.8138712660783225E-3</v>
      </c>
      <c r="BL144" s="34"/>
      <c r="BN144" s="95">
        <v>42758</v>
      </c>
      <c r="BO144" s="34">
        <f t="shared" si="108"/>
        <v>4.6814040629135426E-2</v>
      </c>
      <c r="BP144" s="34">
        <f t="shared" si="109"/>
        <v>2.1010283677052221E-2</v>
      </c>
      <c r="BQ144" s="34"/>
      <c r="BS144" s="95">
        <v>42776</v>
      </c>
      <c r="BT144" s="34">
        <f t="shared" si="110"/>
        <v>3.1236984704971372E-2</v>
      </c>
      <c r="BU144" s="34">
        <f t="shared" si="111"/>
        <v>2.3966423203761874E-3</v>
      </c>
    </row>
    <row r="145" spans="3:73" s="24" customFormat="1" ht="12.75" x14ac:dyDescent="0.2">
      <c r="C145" s="95">
        <v>42590</v>
      </c>
      <c r="D145" s="96">
        <v>29.16</v>
      </c>
      <c r="E145" s="30">
        <v>57635.427529599998</v>
      </c>
      <c r="G145" s="41">
        <f t="shared" si="112"/>
        <v>1</v>
      </c>
      <c r="H145" s="95">
        <v>41903</v>
      </c>
      <c r="I145" s="97" t="str">
        <f t="shared" si="113"/>
        <v/>
      </c>
      <c r="J145" s="30" t="str">
        <f t="shared" si="114"/>
        <v/>
      </c>
      <c r="K145" s="30"/>
      <c r="L145" s="30"/>
      <c r="M145" s="30"/>
      <c r="N145" s="30"/>
      <c r="P145" s="98">
        <v>42737</v>
      </c>
      <c r="Q145" s="97">
        <f t="shared" si="115"/>
        <v>28.37</v>
      </c>
      <c r="R145" s="30">
        <f t="shared" si="116"/>
        <v>59588.701762199998</v>
      </c>
      <c r="T145" s="95">
        <v>42737</v>
      </c>
      <c r="U145" s="97">
        <f t="shared" si="117"/>
        <v>28.195</v>
      </c>
      <c r="V145" s="30">
        <f t="shared" si="118"/>
        <v>59573.578534200002</v>
      </c>
      <c r="X145" s="95">
        <v>42741</v>
      </c>
      <c r="Y145" s="97">
        <f t="shared" si="119"/>
        <v>29.077999999999996</v>
      </c>
      <c r="Z145" s="30">
        <f t="shared" si="120"/>
        <v>61345.587821759997</v>
      </c>
      <c r="AC145" s="98">
        <v>42737</v>
      </c>
      <c r="AD145" s="34">
        <f t="shared" si="122"/>
        <v>1.4301036825169922E-2</v>
      </c>
      <c r="AE145" s="34">
        <f t="shared" si="133"/>
        <v>1.4199741606891718E-2</v>
      </c>
      <c r="AF145" s="34">
        <f t="shared" si="123"/>
        <v>1.6520606070189681E-2</v>
      </c>
      <c r="AG145" s="34">
        <f t="shared" si="124"/>
        <v>1.6385625469770036E-2</v>
      </c>
      <c r="AK145" s="95">
        <v>42737</v>
      </c>
      <c r="AL145" s="34">
        <f t="shared" si="125"/>
        <v>3.7114691385271792E-2</v>
      </c>
      <c r="AM145" s="34">
        <f t="shared" si="131"/>
        <v>3.6442522346089259E-2</v>
      </c>
      <c r="AN145" s="34">
        <f t="shared" si="126"/>
        <v>3.0534977256636342E-2</v>
      </c>
      <c r="AO145" s="34">
        <f t="shared" si="132"/>
        <v>3.0078062797236755E-2</v>
      </c>
      <c r="AS145" s="95">
        <v>42741</v>
      </c>
      <c r="AT145" s="34">
        <f t="shared" si="127"/>
        <v>3.4988432105356626E-2</v>
      </c>
      <c r="AU145" s="34">
        <f t="shared" si="128"/>
        <v>3.439024994507215E-2</v>
      </c>
      <c r="AV145" s="34">
        <f t="shared" si="129"/>
        <v>3.3946907266049653E-2</v>
      </c>
      <c r="AW145" s="34">
        <f t="shared" si="130"/>
        <v>3.3383427829881809E-2</v>
      </c>
      <c r="BI145" s="98">
        <v>42779</v>
      </c>
      <c r="BJ145" s="34">
        <f t="shared" si="136"/>
        <v>4.6674134460812637E-2</v>
      </c>
      <c r="BK145" s="34">
        <f t="shared" si="137"/>
        <v>4.5436845233704115E-2</v>
      </c>
      <c r="BL145" s="34"/>
      <c r="BN145" s="95">
        <v>42765</v>
      </c>
      <c r="BO145" s="34">
        <f t="shared" si="108"/>
        <v>1.0870523535112269E-2</v>
      </c>
      <c r="BP145" s="34">
        <f t="shared" si="109"/>
        <v>1.6086387928019832E-2</v>
      </c>
      <c r="BQ145" s="34"/>
      <c r="BS145" s="95">
        <v>42783</v>
      </c>
      <c r="BT145" s="34">
        <f t="shared" si="110"/>
        <v>3.6098487254050425E-2</v>
      </c>
      <c r="BU145" s="34">
        <f t="shared" si="111"/>
        <v>3.9628396871213951E-2</v>
      </c>
    </row>
    <row r="146" spans="3:73" s="24" customFormat="1" ht="12.75" x14ac:dyDescent="0.2">
      <c r="C146" s="95">
        <v>42587</v>
      </c>
      <c r="D146" s="96">
        <v>30.02</v>
      </c>
      <c r="E146" s="30">
        <v>57661.140344599997</v>
      </c>
      <c r="G146" s="41">
        <f t="shared" si="112"/>
        <v>2</v>
      </c>
      <c r="H146" s="95">
        <v>41904</v>
      </c>
      <c r="I146" s="97">
        <f t="shared" si="113"/>
        <v>19.46024525</v>
      </c>
      <c r="J146" s="30">
        <f t="shared" si="114"/>
        <v>56818.11</v>
      </c>
      <c r="K146" s="97">
        <f t="shared" ref="K146:L146" si="138">AVERAGE(I140:I143,I146)</f>
        <v>20.17395097</v>
      </c>
      <c r="L146" s="30">
        <f t="shared" si="138"/>
        <v>58240.828000000001</v>
      </c>
      <c r="M146" s="30"/>
      <c r="N146" s="30"/>
      <c r="P146" s="98">
        <v>42744</v>
      </c>
      <c r="Q146" s="97">
        <f t="shared" si="115"/>
        <v>29.31</v>
      </c>
      <c r="R146" s="30">
        <f t="shared" si="116"/>
        <v>61700.2909525</v>
      </c>
      <c r="T146" s="95">
        <v>42744</v>
      </c>
      <c r="U146" s="97">
        <f t="shared" si="117"/>
        <v>29.266000000000002</v>
      </c>
      <c r="V146" s="30">
        <f t="shared" si="118"/>
        <v>61767.905659819997</v>
      </c>
      <c r="X146" s="95">
        <v>42748</v>
      </c>
      <c r="Y146" s="97">
        <f t="shared" si="119"/>
        <v>29.996000000000002</v>
      </c>
      <c r="Z146" s="30">
        <f t="shared" si="120"/>
        <v>62776.759905239996</v>
      </c>
      <c r="AC146" s="98">
        <v>42744</v>
      </c>
      <c r="AD146" s="34">
        <f t="shared" si="122"/>
        <v>3.313359182234743E-2</v>
      </c>
      <c r="AE146" s="34">
        <f t="shared" si="133"/>
        <v>3.2596505902040968E-2</v>
      </c>
      <c r="AF146" s="34">
        <f t="shared" si="123"/>
        <v>3.5436066365847285E-2</v>
      </c>
      <c r="AG146" s="34">
        <f t="shared" si="124"/>
        <v>3.4822658147154344E-2</v>
      </c>
      <c r="AK146" s="95">
        <v>42744</v>
      </c>
      <c r="AL146" s="34">
        <f t="shared" si="125"/>
        <v>3.7985458414612649E-2</v>
      </c>
      <c r="AM146" s="34">
        <f t="shared" si="131"/>
        <v>3.7281775411089436E-2</v>
      </c>
      <c r="AN146" s="34">
        <f t="shared" si="126"/>
        <v>3.6833898174511548E-2</v>
      </c>
      <c r="AO146" s="34">
        <f t="shared" si="132"/>
        <v>3.6171741079967755E-2</v>
      </c>
      <c r="AS146" s="95">
        <v>42748</v>
      </c>
      <c r="AT146" s="34">
        <f t="shared" si="127"/>
        <v>3.157025930256574E-2</v>
      </c>
      <c r="AU146" s="34">
        <f t="shared" si="128"/>
        <v>3.1082164929909301E-2</v>
      </c>
      <c r="AV146" s="34">
        <f t="shared" si="129"/>
        <v>2.3329666147112071E-2</v>
      </c>
      <c r="AW146" s="34">
        <f t="shared" si="130"/>
        <v>2.3061689354977769E-2</v>
      </c>
      <c r="BI146" s="98">
        <v>42786</v>
      </c>
      <c r="BJ146" s="34">
        <f t="shared" si="136"/>
        <v>0</v>
      </c>
      <c r="BK146" s="34">
        <f t="shared" si="137"/>
        <v>2.3103748130509142E-2</v>
      </c>
      <c r="BL146" s="34"/>
      <c r="BN146" s="95">
        <v>42772</v>
      </c>
      <c r="BO146" s="34">
        <f t="shared" si="108"/>
        <v>-6.595938198064779E-3</v>
      </c>
      <c r="BP146" s="34">
        <f t="shared" si="109"/>
        <v>-1.5134314187615775E-2</v>
      </c>
      <c r="BQ146" s="34"/>
      <c r="BS146" s="95">
        <v>42790</v>
      </c>
      <c r="BT146" s="34">
        <f t="shared" si="110"/>
        <v>-9.4995667768077129E-3</v>
      </c>
      <c r="BU146" s="34">
        <f t="shared" si="111"/>
        <v>9.0896008023392434E-3</v>
      </c>
    </row>
    <row r="147" spans="3:73" s="24" customFormat="1" ht="12.75" x14ac:dyDescent="0.2">
      <c r="C147" s="95">
        <v>42586</v>
      </c>
      <c r="D147" s="96">
        <v>29.51</v>
      </c>
      <c r="E147" s="30">
        <v>57593.895211800002</v>
      </c>
      <c r="G147" s="41">
        <f t="shared" si="112"/>
        <v>3</v>
      </c>
      <c r="H147" s="95">
        <v>41905</v>
      </c>
      <c r="I147" s="97">
        <f t="shared" si="113"/>
        <v>19.440637949999999</v>
      </c>
      <c r="J147" s="30">
        <f t="shared" si="114"/>
        <v>56540.5</v>
      </c>
      <c r="K147" s="30"/>
      <c r="L147" s="30"/>
      <c r="M147" s="30"/>
      <c r="N147" s="30"/>
      <c r="P147" s="98">
        <v>42751</v>
      </c>
      <c r="Q147" s="97">
        <f t="shared" si="115"/>
        <v>30.81</v>
      </c>
      <c r="R147" s="30">
        <f t="shared" si="116"/>
        <v>63831.276979900002</v>
      </c>
      <c r="T147" s="95">
        <v>42751</v>
      </c>
      <c r="U147" s="97">
        <f t="shared" si="117"/>
        <v>30.295999999999999</v>
      </c>
      <c r="V147" s="30">
        <f t="shared" si="118"/>
        <v>63202.957110720003</v>
      </c>
      <c r="X147" s="95">
        <v>42755</v>
      </c>
      <c r="Y147" s="97">
        <f t="shared" si="119"/>
        <v>31.509999999999998</v>
      </c>
      <c r="Z147" s="30">
        <f t="shared" si="120"/>
        <v>64161.447452040004</v>
      </c>
      <c r="AC147" s="98">
        <v>42751</v>
      </c>
      <c r="AD147" s="34">
        <f t="shared" si="122"/>
        <v>5.1177072671443113E-2</v>
      </c>
      <c r="AE147" s="34">
        <f t="shared" si="133"/>
        <v>4.9910557885775413E-2</v>
      </c>
      <c r="AF147" s="34">
        <f t="shared" si="123"/>
        <v>3.4537698194009314E-2</v>
      </c>
      <c r="AG147" s="34">
        <f t="shared" si="124"/>
        <v>3.3954658519696951E-2</v>
      </c>
      <c r="AK147" s="95">
        <v>42751</v>
      </c>
      <c r="AL147" s="34">
        <f t="shared" si="125"/>
        <v>3.5194423563178923E-2</v>
      </c>
      <c r="AM147" s="34">
        <f t="shared" si="131"/>
        <v>3.4589257929258758E-2</v>
      </c>
      <c r="AN147" s="34">
        <f t="shared" si="126"/>
        <v>2.3232962742874896E-2</v>
      </c>
      <c r="AO147" s="34">
        <f t="shared" si="132"/>
        <v>2.2967186110421218E-2</v>
      </c>
      <c r="AS147" s="95">
        <v>42755</v>
      </c>
      <c r="AT147" s="34">
        <f t="shared" si="127"/>
        <v>5.0473396452860309E-2</v>
      </c>
      <c r="AU147" s="34">
        <f t="shared" si="128"/>
        <v>4.924091633004022E-2</v>
      </c>
      <c r="AV147" s="34">
        <f t="shared" si="129"/>
        <v>2.205732740731059E-2</v>
      </c>
      <c r="AW147" s="34">
        <f t="shared" si="130"/>
        <v>2.1817583561872231E-2</v>
      </c>
      <c r="BI147" s="102">
        <v>42795</v>
      </c>
      <c r="BJ147" s="34">
        <f t="shared" si="136"/>
        <v>-1.3924088094142292E-2</v>
      </c>
      <c r="BK147" s="34">
        <f t="shared" si="137"/>
        <v>-2.2786706382223638E-2</v>
      </c>
      <c r="BL147" s="34"/>
      <c r="BN147" s="95">
        <v>42779</v>
      </c>
      <c r="BO147" s="34">
        <f t="shared" si="108"/>
        <v>3.306902188766702E-2</v>
      </c>
      <c r="BP147" s="34">
        <f t="shared" si="109"/>
        <v>1.2488143053629925E-2</v>
      </c>
      <c r="BQ147" s="34"/>
      <c r="BS147" s="95">
        <v>42797</v>
      </c>
      <c r="BT147" s="34">
        <f t="shared" si="110"/>
        <v>-1.7898159520363021E-4</v>
      </c>
      <c r="BU147" s="34">
        <f t="shared" si="111"/>
        <v>-1.5856996032106847E-2</v>
      </c>
    </row>
    <row r="148" spans="3:73" s="24" customFormat="1" ht="12.75" x14ac:dyDescent="0.2">
      <c r="C148" s="95">
        <v>42585</v>
      </c>
      <c r="D148" s="96">
        <v>29.06</v>
      </c>
      <c r="E148" s="30">
        <v>57076.913488899998</v>
      </c>
      <c r="G148" s="41">
        <f t="shared" si="112"/>
        <v>4</v>
      </c>
      <c r="H148" s="95">
        <v>41906</v>
      </c>
      <c r="I148" s="97">
        <f t="shared" si="113"/>
        <v>19.46024525</v>
      </c>
      <c r="J148" s="30">
        <f t="shared" si="114"/>
        <v>56824.42</v>
      </c>
      <c r="K148" s="30"/>
      <c r="L148" s="30"/>
      <c r="M148" s="30"/>
      <c r="N148" s="30"/>
      <c r="P148" s="98">
        <v>42758</v>
      </c>
      <c r="Q148" s="97">
        <f t="shared" si="115"/>
        <v>32</v>
      </c>
      <c r="R148" s="30">
        <f t="shared" si="116"/>
        <v>65748.626148900003</v>
      </c>
      <c r="T148" s="95">
        <v>42758</v>
      </c>
      <c r="U148" s="97">
        <f t="shared" si="117"/>
        <v>31.748000000000001</v>
      </c>
      <c r="V148" s="30">
        <f t="shared" si="118"/>
        <v>64544.917285840005</v>
      </c>
      <c r="X148" s="95">
        <v>42762</v>
      </c>
      <c r="Y148" s="97">
        <f t="shared" si="119"/>
        <v>32.287500000000001</v>
      </c>
      <c r="Z148" s="30">
        <f t="shared" si="120"/>
        <v>65953.331839125007</v>
      </c>
      <c r="AC148" s="98">
        <v>42758</v>
      </c>
      <c r="AD148" s="34">
        <f t="shared" si="122"/>
        <v>3.8623823433949989E-2</v>
      </c>
      <c r="AE148" s="34">
        <f t="shared" si="133"/>
        <v>3.7896590191149965E-2</v>
      </c>
      <c r="AF148" s="34">
        <f t="shared" si="123"/>
        <v>3.0037769252270419E-2</v>
      </c>
      <c r="AG148" s="34">
        <f t="shared" si="124"/>
        <v>2.9595470746208139E-2</v>
      </c>
      <c r="AK148" s="95">
        <v>42758</v>
      </c>
      <c r="AL148" s="34">
        <f t="shared" si="125"/>
        <v>4.7927119091629278E-2</v>
      </c>
      <c r="AM148" s="34">
        <f t="shared" si="131"/>
        <v>4.6814040629135426E-2</v>
      </c>
      <c r="AN148" s="34">
        <f t="shared" si="126"/>
        <v>2.1232553609305649E-2</v>
      </c>
      <c r="AO148" s="34">
        <f t="shared" si="132"/>
        <v>2.1010283677052221E-2</v>
      </c>
      <c r="AS148" s="95">
        <v>42762</v>
      </c>
      <c r="AT148" s="34">
        <f t="shared" si="127"/>
        <v>2.467470644239933E-2</v>
      </c>
      <c r="AU148" s="34">
        <f t="shared" si="128"/>
        <v>2.4375202652775731E-2</v>
      </c>
      <c r="AV148" s="34">
        <f t="shared" si="129"/>
        <v>2.7927742565727165E-2</v>
      </c>
      <c r="AW148" s="34">
        <f t="shared" si="130"/>
        <v>2.7544875229612211E-2</v>
      </c>
      <c r="BL148" s="34"/>
      <c r="BN148" s="95">
        <v>42786</v>
      </c>
      <c r="BO148" s="34">
        <f t="shared" si="108"/>
        <v>2.6647485532550516E-2</v>
      </c>
      <c r="BP148" s="34">
        <f t="shared" si="109"/>
        <v>3.5123174077986423E-2</v>
      </c>
      <c r="BQ148" s="34"/>
    </row>
    <row r="149" spans="3:73" s="24" customFormat="1" ht="12.75" x14ac:dyDescent="0.2">
      <c r="C149" s="95">
        <v>42584</v>
      </c>
      <c r="D149" s="96">
        <v>28.82</v>
      </c>
      <c r="E149" s="30">
        <v>56162.379820599999</v>
      </c>
      <c r="G149" s="41">
        <f t="shared" si="112"/>
        <v>5</v>
      </c>
      <c r="H149" s="95">
        <v>41907</v>
      </c>
      <c r="I149" s="97">
        <f t="shared" si="113"/>
        <v>19.626907299999999</v>
      </c>
      <c r="J149" s="30">
        <f t="shared" si="114"/>
        <v>55962.080000000002</v>
      </c>
      <c r="K149" s="30"/>
      <c r="L149" s="30"/>
      <c r="M149" s="30"/>
      <c r="N149" s="30"/>
      <c r="P149" s="98">
        <v>42765</v>
      </c>
      <c r="Q149" s="97">
        <f t="shared" si="115"/>
        <v>31.23</v>
      </c>
      <c r="R149" s="30">
        <f t="shared" si="116"/>
        <v>64301.7309111</v>
      </c>
      <c r="T149" s="95">
        <v>42765</v>
      </c>
      <c r="U149" s="97">
        <f t="shared" si="117"/>
        <v>32.094999999999999</v>
      </c>
      <c r="V149" s="30">
        <f t="shared" si="118"/>
        <v>65591.608029675001</v>
      </c>
      <c r="X149" s="95">
        <v>42769</v>
      </c>
      <c r="Y149" s="97">
        <f t="shared" si="119"/>
        <v>31.641999999999996</v>
      </c>
      <c r="Z149" s="30">
        <f t="shared" si="120"/>
        <v>64668.157350219997</v>
      </c>
      <c r="AC149" s="98">
        <v>42765</v>
      </c>
      <c r="AD149" s="34">
        <f t="shared" si="122"/>
        <v>-2.4062499999999987E-2</v>
      </c>
      <c r="AE149" s="34">
        <f t="shared" si="133"/>
        <v>-2.4356731504739326E-2</v>
      </c>
      <c r="AF149" s="34">
        <f t="shared" si="123"/>
        <v>-2.2006471048128695E-2</v>
      </c>
      <c r="AG149" s="34">
        <f t="shared" si="124"/>
        <v>-2.2252225582838125E-2</v>
      </c>
      <c r="AK149" s="95">
        <v>42765</v>
      </c>
      <c r="AL149" s="34">
        <f t="shared" si="125"/>
        <v>1.092982235101414E-2</v>
      </c>
      <c r="AM149" s="34">
        <f t="shared" si="131"/>
        <v>1.0870523535112269E-2</v>
      </c>
      <c r="AN149" s="34">
        <f t="shared" si="126"/>
        <v>1.6216470449557985E-2</v>
      </c>
      <c r="AO149" s="34">
        <f t="shared" si="132"/>
        <v>1.6086387928019832E-2</v>
      </c>
      <c r="AS149" s="95">
        <v>42769</v>
      </c>
      <c r="AT149" s="34">
        <f t="shared" si="127"/>
        <v>-1.9992257065427954E-2</v>
      </c>
      <c r="AU149" s="34">
        <f t="shared" si="128"/>
        <v>-2.0194806395086872E-2</v>
      </c>
      <c r="AV149" s="34">
        <f t="shared" si="129"/>
        <v>-1.9486119246254874E-2</v>
      </c>
      <c r="AW149" s="34">
        <f t="shared" si="130"/>
        <v>-1.9678476634372038E-2</v>
      </c>
      <c r="BL149" s="34"/>
      <c r="BN149" s="95">
        <v>42793</v>
      </c>
      <c r="BO149" s="34">
        <f t="shared" si="108"/>
        <v>-1.2965567617228857E-2</v>
      </c>
      <c r="BP149" s="34">
        <f t="shared" si="109"/>
        <v>2.7188406618848106E-3</v>
      </c>
      <c r="BQ149" s="34"/>
    </row>
    <row r="150" spans="3:73" s="24" customFormat="1" ht="12.75" x14ac:dyDescent="0.2">
      <c r="C150" s="95">
        <v>42583</v>
      </c>
      <c r="D150" s="96">
        <v>29.8</v>
      </c>
      <c r="E150" s="30">
        <v>56755.759541799998</v>
      </c>
      <c r="G150" s="41">
        <f t="shared" si="112"/>
        <v>6</v>
      </c>
      <c r="H150" s="95">
        <v>41908</v>
      </c>
      <c r="I150" s="97">
        <f t="shared" si="113"/>
        <v>20.10728615</v>
      </c>
      <c r="J150" s="30">
        <f t="shared" si="114"/>
        <v>57212.38</v>
      </c>
      <c r="K150" s="30"/>
      <c r="L150" s="30"/>
      <c r="M150" s="97">
        <f t="shared" ref="M150:N150" si="139">AVERAGE(I146:I150)</f>
        <v>19.619064379999998</v>
      </c>
      <c r="N150" s="30">
        <f t="shared" si="139"/>
        <v>56671.498</v>
      </c>
      <c r="P150" s="98">
        <v>42772</v>
      </c>
      <c r="Q150" s="97">
        <f t="shared" si="115"/>
        <v>32.44</v>
      </c>
      <c r="R150" s="30">
        <f t="shared" si="116"/>
        <v>63992.934505700003</v>
      </c>
      <c r="T150" s="95">
        <v>42772</v>
      </c>
      <c r="U150" s="97">
        <f t="shared" si="117"/>
        <v>31.883999999999997</v>
      </c>
      <c r="V150" s="30">
        <f t="shared" si="118"/>
        <v>64606.398069139999</v>
      </c>
      <c r="X150" s="95">
        <v>42776</v>
      </c>
      <c r="Y150" s="97">
        <f t="shared" si="119"/>
        <v>32.646000000000001</v>
      </c>
      <c r="Z150" s="30">
        <f t="shared" si="120"/>
        <v>64823.329664899989</v>
      </c>
      <c r="AC150" s="98">
        <v>42772</v>
      </c>
      <c r="AD150" s="34">
        <f t="shared" si="122"/>
        <v>3.8744796669868631E-2</v>
      </c>
      <c r="AE150" s="34">
        <f t="shared" si="133"/>
        <v>3.8013057952224885E-2</v>
      </c>
      <c r="AF150" s="34">
        <f t="shared" si="123"/>
        <v>-4.8023031577006936E-3</v>
      </c>
      <c r="AG150" s="34">
        <f t="shared" si="124"/>
        <v>-4.8138712660783225E-3</v>
      </c>
      <c r="AK150" s="95">
        <v>42772</v>
      </c>
      <c r="AL150" s="34">
        <f t="shared" si="125"/>
        <v>-6.5742327465337924E-3</v>
      </c>
      <c r="AM150" s="34">
        <f t="shared" si="131"/>
        <v>-6.595938198064779E-3</v>
      </c>
      <c r="AN150" s="34">
        <f t="shared" si="126"/>
        <v>-1.5020366021355591E-2</v>
      </c>
      <c r="AO150" s="34">
        <f t="shared" si="132"/>
        <v>-1.5134314187615775E-2</v>
      </c>
      <c r="AS150" s="95">
        <v>42776</v>
      </c>
      <c r="AT150" s="34">
        <f t="shared" si="127"/>
        <v>3.1729979141647435E-2</v>
      </c>
      <c r="AU150" s="34">
        <f t="shared" si="128"/>
        <v>3.1236984704971372E-2</v>
      </c>
      <c r="AV150" s="34">
        <f t="shared" si="129"/>
        <v>2.3995165633008408E-3</v>
      </c>
      <c r="AW150" s="34">
        <f t="shared" si="130"/>
        <v>2.3966423203761874E-3</v>
      </c>
      <c r="BL150" s="34"/>
      <c r="BN150" s="95">
        <v>42800</v>
      </c>
      <c r="BO150" s="34">
        <f t="shared" si="108"/>
        <v>3.2870192452171131E-3</v>
      </c>
      <c r="BP150" s="34">
        <f t="shared" si="109"/>
        <v>-1.4117039096868551E-2</v>
      </c>
      <c r="BQ150" s="34"/>
    </row>
    <row r="151" spans="3:73" s="24" customFormat="1" ht="12.75" x14ac:dyDescent="0.2">
      <c r="C151" s="95">
        <v>42580</v>
      </c>
      <c r="D151" s="96">
        <v>30.8</v>
      </c>
      <c r="E151" s="30">
        <v>57308.209465899999</v>
      </c>
      <c r="G151" s="41">
        <f t="shared" si="112"/>
        <v>7</v>
      </c>
      <c r="H151" s="95">
        <v>41909</v>
      </c>
      <c r="I151" s="97" t="str">
        <f t="shared" si="113"/>
        <v/>
      </c>
      <c r="J151" s="30" t="str">
        <f t="shared" si="114"/>
        <v/>
      </c>
      <c r="K151" s="30"/>
      <c r="L151" s="30"/>
      <c r="M151" s="30"/>
      <c r="N151" s="30"/>
      <c r="P151" s="98">
        <v>42779</v>
      </c>
      <c r="Q151" s="97">
        <f t="shared" si="115"/>
        <v>33.99</v>
      </c>
      <c r="R151" s="30">
        <f t="shared" si="116"/>
        <v>66967.640435900001</v>
      </c>
      <c r="T151" s="95">
        <v>42779</v>
      </c>
      <c r="U151" s="97">
        <f t="shared" si="117"/>
        <v>32.956000000000003</v>
      </c>
      <c r="V151" s="30">
        <f t="shared" si="118"/>
        <v>65418.270850940004</v>
      </c>
      <c r="X151" s="95">
        <v>42783</v>
      </c>
      <c r="Y151" s="97">
        <f t="shared" si="119"/>
        <v>33.845999999999989</v>
      </c>
      <c r="Z151" s="30">
        <f t="shared" si="120"/>
        <v>67443.752967439999</v>
      </c>
      <c r="AC151" s="98">
        <v>42779</v>
      </c>
      <c r="AD151" s="34">
        <f t="shared" si="122"/>
        <v>4.778051787916171E-2</v>
      </c>
      <c r="AE151" s="34">
        <f t="shared" si="133"/>
        <v>4.6674134460812637E-2</v>
      </c>
      <c r="AF151" s="34">
        <f t="shared" si="123"/>
        <v>4.6484912016888869E-2</v>
      </c>
      <c r="AG151" s="34">
        <f t="shared" si="124"/>
        <v>4.5436845233704115E-2</v>
      </c>
      <c r="AK151" s="95">
        <v>42779</v>
      </c>
      <c r="AL151" s="34">
        <f t="shared" si="125"/>
        <v>3.3621879312508041E-2</v>
      </c>
      <c r="AM151" s="34">
        <f t="shared" si="131"/>
        <v>3.306902188766702E-2</v>
      </c>
      <c r="AN151" s="34">
        <f t="shared" si="126"/>
        <v>1.2566445523416458E-2</v>
      </c>
      <c r="AO151" s="34">
        <f t="shared" si="132"/>
        <v>1.2488143053629925E-2</v>
      </c>
      <c r="AS151" s="95">
        <v>42783</v>
      </c>
      <c r="AT151" s="34">
        <f t="shared" si="127"/>
        <v>3.6757948906450677E-2</v>
      </c>
      <c r="AU151" s="34">
        <f t="shared" si="128"/>
        <v>3.6098487254050425E-2</v>
      </c>
      <c r="AV151" s="34">
        <f t="shared" si="129"/>
        <v>4.0424077505523348E-2</v>
      </c>
      <c r="AW151" s="34">
        <f t="shared" si="130"/>
        <v>3.9628396871213951E-2</v>
      </c>
      <c r="BL151" s="34"/>
      <c r="BQ151" s="34"/>
    </row>
    <row r="152" spans="3:73" s="24" customFormat="1" ht="12.75" x14ac:dyDescent="0.2">
      <c r="C152" s="95">
        <v>42579</v>
      </c>
      <c r="D152" s="96">
        <v>30.85</v>
      </c>
      <c r="E152" s="30">
        <v>56667.117724700001</v>
      </c>
      <c r="G152" s="41">
        <f t="shared" si="112"/>
        <v>1</v>
      </c>
      <c r="H152" s="95">
        <v>41910</v>
      </c>
      <c r="I152" s="97" t="str">
        <f t="shared" si="113"/>
        <v/>
      </c>
      <c r="J152" s="30" t="str">
        <f t="shared" si="114"/>
        <v/>
      </c>
      <c r="K152" s="30"/>
      <c r="L152" s="30"/>
      <c r="M152" s="30"/>
      <c r="N152" s="30"/>
      <c r="P152" s="98">
        <v>42786</v>
      </c>
      <c r="Q152" s="97">
        <f t="shared" si="115"/>
        <v>33.99</v>
      </c>
      <c r="R152" s="30">
        <f t="shared" si="116"/>
        <v>68532.855477300007</v>
      </c>
      <c r="T152" s="95">
        <v>42786</v>
      </c>
      <c r="U152" s="97">
        <f t="shared" si="117"/>
        <v>33.846000000000004</v>
      </c>
      <c r="V152" s="30">
        <f t="shared" si="118"/>
        <v>67756.795975720001</v>
      </c>
      <c r="X152" s="95">
        <v>42790</v>
      </c>
      <c r="Y152" s="97">
        <f t="shared" si="119"/>
        <v>33.525999999999996</v>
      </c>
      <c r="Z152" s="30">
        <f t="shared" si="120"/>
        <v>68059.584349200013</v>
      </c>
      <c r="AC152" s="98">
        <v>42786</v>
      </c>
      <c r="AD152" s="34">
        <f t="shared" si="122"/>
        <v>0</v>
      </c>
      <c r="AE152" s="34">
        <f t="shared" si="133"/>
        <v>0</v>
      </c>
      <c r="AF152" s="34">
        <f t="shared" si="123"/>
        <v>2.3372707044952534E-2</v>
      </c>
      <c r="AG152" s="34">
        <f t="shared" si="124"/>
        <v>2.3103748130509142E-2</v>
      </c>
      <c r="AK152" s="95">
        <v>42786</v>
      </c>
      <c r="AL152" s="34">
        <f t="shared" si="125"/>
        <v>2.7005704575798095E-2</v>
      </c>
      <c r="AM152" s="34">
        <f t="shared" si="131"/>
        <v>2.6647485532550516E-2</v>
      </c>
      <c r="AN152" s="34">
        <f t="shared" si="126"/>
        <v>3.5747278158857032E-2</v>
      </c>
      <c r="AO152" s="34">
        <f t="shared" si="132"/>
        <v>3.5123174077986423E-2</v>
      </c>
      <c r="AS152" s="95">
        <v>42790</v>
      </c>
      <c r="AT152" s="34">
        <f t="shared" si="127"/>
        <v>-9.454588429947175E-3</v>
      </c>
      <c r="AU152" s="34">
        <f t="shared" si="128"/>
        <v>-9.4995667768077129E-3</v>
      </c>
      <c r="AV152" s="34">
        <f t="shared" si="129"/>
        <v>9.131036673734938E-3</v>
      </c>
      <c r="AW152" s="34">
        <f t="shared" si="130"/>
        <v>9.0896008023392434E-3</v>
      </c>
      <c r="BL152" s="34"/>
      <c r="BQ152" s="34"/>
    </row>
    <row r="153" spans="3:73" s="24" customFormat="1" ht="12.75" x14ac:dyDescent="0.2">
      <c r="C153" s="95">
        <v>42578</v>
      </c>
      <c r="D153" s="96">
        <v>30.75</v>
      </c>
      <c r="E153" s="30">
        <v>56852.842014900001</v>
      </c>
      <c r="G153" s="41">
        <f t="shared" si="112"/>
        <v>2</v>
      </c>
      <c r="H153" s="95">
        <v>41911</v>
      </c>
      <c r="I153" s="97">
        <f t="shared" si="113"/>
        <v>19.626907299999999</v>
      </c>
      <c r="J153" s="30">
        <f t="shared" si="114"/>
        <v>54625.35</v>
      </c>
      <c r="K153" s="97">
        <f t="shared" ref="K153:L153" si="140">AVERAGE(I147:I150,I153)</f>
        <v>19.652396790000001</v>
      </c>
      <c r="L153" s="30">
        <f t="shared" si="140"/>
        <v>56232.945999999996</v>
      </c>
      <c r="M153" s="30"/>
      <c r="N153" s="30"/>
      <c r="P153" s="102">
        <v>42795</v>
      </c>
      <c r="Q153" s="97">
        <f t="shared" si="115"/>
        <v>33.520000000000003</v>
      </c>
      <c r="R153" s="30">
        <f t="shared" si="116"/>
        <v>66988.875339699996</v>
      </c>
      <c r="T153" s="95">
        <v>42793</v>
      </c>
      <c r="U153" s="97">
        <f t="shared" si="117"/>
        <v>33.410000000000004</v>
      </c>
      <c r="V153" s="30">
        <f t="shared" si="118"/>
        <v>67941.266567174986</v>
      </c>
      <c r="X153" s="95">
        <v>42797</v>
      </c>
      <c r="Y153" s="97">
        <f t="shared" si="119"/>
        <v>33.520000000000003</v>
      </c>
      <c r="Z153" s="30">
        <f t="shared" si="120"/>
        <v>66988.875339699996</v>
      </c>
      <c r="AC153" s="102">
        <v>42795</v>
      </c>
      <c r="AD153" s="34">
        <f>Q153/Q152-1</f>
        <v>-1.3827596351868143E-2</v>
      </c>
      <c r="AE153" s="34">
        <f t="shared" si="133"/>
        <v>-1.3924088094142292E-2</v>
      </c>
      <c r="AF153" s="34">
        <f t="shared" si="123"/>
        <v>-2.2529050144589724E-2</v>
      </c>
      <c r="AG153" s="34">
        <f t="shared" si="124"/>
        <v>-2.2786706382223638E-2</v>
      </c>
      <c r="AK153" s="95">
        <v>42793</v>
      </c>
      <c r="AL153" s="34">
        <f t="shared" si="125"/>
        <v>-1.2881876735803321E-2</v>
      </c>
      <c r="AM153" s="34">
        <f t="shared" si="131"/>
        <v>-1.2965567617228857E-2</v>
      </c>
      <c r="AN153" s="34">
        <f t="shared" si="126"/>
        <v>2.7225400610897399E-3</v>
      </c>
      <c r="AO153" s="34">
        <f t="shared" si="132"/>
        <v>2.7188406618848106E-3</v>
      </c>
      <c r="AS153" s="95">
        <v>42797</v>
      </c>
      <c r="AT153" s="34">
        <f t="shared" si="127"/>
        <v>-1.7896557895347165E-4</v>
      </c>
      <c r="AU153" s="34">
        <f t="shared" si="128"/>
        <v>-1.7898159520363021E-4</v>
      </c>
      <c r="AV153" s="34">
        <f t="shared" si="129"/>
        <v>-1.5731935769787042E-2</v>
      </c>
      <c r="AW153" s="34">
        <f t="shared" si="130"/>
        <v>-1.5856996032106847E-2</v>
      </c>
      <c r="BL153" s="34"/>
      <c r="BQ153" s="34"/>
    </row>
    <row r="154" spans="3:73" s="24" customFormat="1" ht="12.75" x14ac:dyDescent="0.2">
      <c r="C154" s="95">
        <v>42577</v>
      </c>
      <c r="D154" s="96">
        <v>30.84</v>
      </c>
      <c r="E154" s="30">
        <v>56782.750859400003</v>
      </c>
      <c r="G154" s="41">
        <f t="shared" si="112"/>
        <v>3</v>
      </c>
      <c r="H154" s="95">
        <v>41912</v>
      </c>
      <c r="I154" s="97">
        <f t="shared" si="113"/>
        <v>19.3916197</v>
      </c>
      <c r="J154" s="30">
        <f t="shared" si="114"/>
        <v>54115.98</v>
      </c>
      <c r="K154" s="30"/>
      <c r="L154" s="30"/>
      <c r="M154" s="30"/>
      <c r="N154" s="30"/>
      <c r="P154" s="98">
        <v>42800</v>
      </c>
      <c r="Q154" s="97" t="str">
        <f t="shared" si="115"/>
        <v/>
      </c>
      <c r="R154" s="30" t="str">
        <f t="shared" si="116"/>
        <v/>
      </c>
      <c r="T154" s="95">
        <v>42800</v>
      </c>
      <c r="U154" s="97">
        <f t="shared" si="117"/>
        <v>33.520000000000003</v>
      </c>
      <c r="V154" s="30">
        <f t="shared" si="118"/>
        <v>66988.875339699996</v>
      </c>
      <c r="X154" s="95">
        <v>42804</v>
      </c>
      <c r="Y154" s="97" t="str">
        <f t="shared" si="119"/>
        <v/>
      </c>
      <c r="Z154" s="30" t="str">
        <f t="shared" si="120"/>
        <v/>
      </c>
      <c r="AC154" s="98">
        <v>42800</v>
      </c>
      <c r="AD154" s="34"/>
      <c r="AE154" s="34"/>
      <c r="AF154" s="34"/>
      <c r="AG154" s="34"/>
      <c r="AK154" s="95">
        <v>42800</v>
      </c>
      <c r="AL154" s="34">
        <f t="shared" si="125"/>
        <v>3.2924274169410239E-3</v>
      </c>
      <c r="AM154" s="34">
        <f t="shared" si="131"/>
        <v>3.2870192452171131E-3</v>
      </c>
      <c r="AN154" s="34">
        <f t="shared" si="126"/>
        <v>-1.4017860949550265E-2</v>
      </c>
      <c r="AO154" s="34">
        <f t="shared" si="132"/>
        <v>-1.4117039096868551E-2</v>
      </c>
      <c r="AS154" s="95">
        <v>42804</v>
      </c>
      <c r="AT154" s="34"/>
      <c r="AU154" s="34"/>
      <c r="AV154" s="34"/>
      <c r="AW154" s="34"/>
      <c r="BL154" s="34"/>
      <c r="BQ154" s="34"/>
    </row>
    <row r="155" spans="3:73" s="24" customFormat="1" ht="12.75" x14ac:dyDescent="0.2">
      <c r="C155" s="95">
        <v>42576</v>
      </c>
      <c r="D155" s="96">
        <v>31.43</v>
      </c>
      <c r="E155" s="30">
        <v>56872.726723100001</v>
      </c>
      <c r="G155" s="41">
        <f t="shared" si="112"/>
        <v>4</v>
      </c>
      <c r="H155" s="95">
        <v>41913</v>
      </c>
      <c r="I155" s="97">
        <f t="shared" si="113"/>
        <v>19.264172250000001</v>
      </c>
      <c r="J155" s="30">
        <f t="shared" si="114"/>
        <v>52858.43</v>
      </c>
      <c r="K155" s="30"/>
      <c r="L155" s="30"/>
      <c r="M155" s="30"/>
      <c r="N155" s="30"/>
      <c r="P155" s="98">
        <v>42807</v>
      </c>
      <c r="Q155" s="97" t="str">
        <f t="shared" si="115"/>
        <v/>
      </c>
      <c r="R155" s="30" t="str">
        <f t="shared" si="116"/>
        <v/>
      </c>
      <c r="T155" s="95">
        <v>42807</v>
      </c>
      <c r="U155" s="97" t="str">
        <f t="shared" si="117"/>
        <v/>
      </c>
      <c r="V155" s="30" t="str">
        <f t="shared" si="118"/>
        <v/>
      </c>
      <c r="X155" s="95">
        <v>42811</v>
      </c>
      <c r="Y155" s="97" t="str">
        <f t="shared" si="119"/>
        <v/>
      </c>
      <c r="Z155" s="30" t="str">
        <f t="shared" si="120"/>
        <v/>
      </c>
      <c r="AC155" s="98">
        <v>42807</v>
      </c>
      <c r="AD155" s="34"/>
      <c r="AE155" s="34"/>
      <c r="AF155" s="34"/>
      <c r="AG155" s="34"/>
      <c r="AK155" s="95">
        <v>42807</v>
      </c>
      <c r="AL155" s="34"/>
      <c r="AM155" s="34"/>
      <c r="AN155" s="34"/>
      <c r="AO155" s="34"/>
      <c r="AS155" s="95">
        <v>42811</v>
      </c>
      <c r="AT155" s="34"/>
      <c r="AU155" s="34"/>
      <c r="AV155" s="34"/>
      <c r="AW155" s="34"/>
      <c r="BL155" s="34"/>
      <c r="BQ155" s="34"/>
    </row>
    <row r="156" spans="3:73" s="24" customFormat="1" ht="12.75" x14ac:dyDescent="0.2">
      <c r="C156" s="95">
        <v>42573</v>
      </c>
      <c r="D156" s="96">
        <v>31.49</v>
      </c>
      <c r="E156" s="30">
        <v>57002.080482099998</v>
      </c>
      <c r="G156" s="41">
        <f t="shared" si="112"/>
        <v>5</v>
      </c>
      <c r="H156" s="95">
        <v>41914</v>
      </c>
      <c r="I156" s="97">
        <f t="shared" si="113"/>
        <v>18.960259099999998</v>
      </c>
      <c r="J156" s="30">
        <f t="shared" si="114"/>
        <v>53518.57</v>
      </c>
      <c r="K156" s="30"/>
      <c r="L156" s="30"/>
      <c r="M156" s="30"/>
      <c r="N156" s="30"/>
      <c r="P156" s="98">
        <v>42814</v>
      </c>
      <c r="Q156" s="97" t="str">
        <f t="shared" si="115"/>
        <v/>
      </c>
      <c r="R156" s="30" t="str">
        <f t="shared" si="116"/>
        <v/>
      </c>
      <c r="T156" s="95">
        <v>42814</v>
      </c>
      <c r="U156" s="97" t="str">
        <f t="shared" si="117"/>
        <v/>
      </c>
      <c r="V156" s="30" t="str">
        <f t="shared" si="118"/>
        <v/>
      </c>
      <c r="X156" s="95">
        <v>42818</v>
      </c>
      <c r="Y156" s="97" t="str">
        <f t="shared" si="119"/>
        <v/>
      </c>
      <c r="Z156" s="30" t="str">
        <f t="shared" si="120"/>
        <v/>
      </c>
      <c r="AC156" s="98">
        <v>42814</v>
      </c>
      <c r="AD156" s="34"/>
      <c r="AE156" s="34"/>
      <c r="AF156" s="34"/>
      <c r="AG156" s="34"/>
      <c r="AK156" s="95">
        <v>42814</v>
      </c>
      <c r="AL156" s="34"/>
      <c r="AM156" s="34"/>
      <c r="AN156" s="34"/>
      <c r="AO156" s="34"/>
      <c r="AS156" s="95">
        <v>42818</v>
      </c>
      <c r="AT156" s="34"/>
      <c r="AU156" s="34"/>
      <c r="AV156" s="34"/>
      <c r="AW156" s="34"/>
      <c r="BL156" s="34"/>
      <c r="BQ156" s="34"/>
    </row>
    <row r="157" spans="3:73" s="24" customFormat="1" ht="12.75" x14ac:dyDescent="0.2">
      <c r="C157" s="95">
        <v>42572</v>
      </c>
      <c r="D157" s="96">
        <v>30.11</v>
      </c>
      <c r="E157" s="30">
        <v>56641.486537299999</v>
      </c>
      <c r="G157" s="41">
        <f t="shared" si="112"/>
        <v>6</v>
      </c>
      <c r="H157" s="95">
        <v>41915</v>
      </c>
      <c r="I157" s="97">
        <f t="shared" si="113"/>
        <v>19.234761299999999</v>
      </c>
      <c r="J157" s="30">
        <f t="shared" si="114"/>
        <v>54539.55</v>
      </c>
      <c r="K157" s="30"/>
      <c r="L157" s="30"/>
      <c r="M157" s="97">
        <f t="shared" ref="M157:N157" si="141">AVERAGE(I153:I157)</f>
        <v>19.295543930000001</v>
      </c>
      <c r="N157" s="30">
        <f t="shared" si="141"/>
        <v>53931.576000000001</v>
      </c>
      <c r="P157" s="98">
        <v>42821</v>
      </c>
      <c r="Q157" s="97" t="str">
        <f t="shared" si="115"/>
        <v/>
      </c>
      <c r="R157" s="30" t="str">
        <f t="shared" si="116"/>
        <v/>
      </c>
      <c r="T157" s="95">
        <v>42821</v>
      </c>
      <c r="U157" s="97" t="str">
        <f t="shared" si="117"/>
        <v/>
      </c>
      <c r="V157" s="30" t="str">
        <f t="shared" si="118"/>
        <v/>
      </c>
      <c r="X157" s="95">
        <v>42825</v>
      </c>
      <c r="Y157" s="97" t="str">
        <f t="shared" si="119"/>
        <v/>
      </c>
      <c r="Z157" s="30" t="str">
        <f t="shared" si="120"/>
        <v/>
      </c>
      <c r="AC157" s="98">
        <v>42821</v>
      </c>
      <c r="AD157" s="34"/>
      <c r="AE157" s="34"/>
      <c r="AF157" s="34"/>
      <c r="AG157" s="34"/>
      <c r="AK157" s="95">
        <v>42821</v>
      </c>
      <c r="AL157" s="34"/>
      <c r="AM157" s="34"/>
      <c r="AN157" s="34"/>
      <c r="AO157" s="34"/>
      <c r="AS157" s="95">
        <v>42825</v>
      </c>
      <c r="AT157" s="34"/>
      <c r="AU157" s="34"/>
      <c r="AV157" s="34"/>
      <c r="AW157" s="34"/>
      <c r="BL157" s="34"/>
      <c r="BQ157" s="34"/>
    </row>
    <row r="158" spans="3:73" s="24" customFormat="1" ht="12.75" x14ac:dyDescent="0.2">
      <c r="C158" s="95">
        <v>42571</v>
      </c>
      <c r="D158" s="96">
        <v>29.98</v>
      </c>
      <c r="E158" s="30">
        <v>56578.047225200004</v>
      </c>
      <c r="G158" s="41">
        <f t="shared" si="112"/>
        <v>7</v>
      </c>
      <c r="H158" s="95">
        <v>41916</v>
      </c>
      <c r="I158" s="97" t="str">
        <f t="shared" si="113"/>
        <v/>
      </c>
      <c r="J158" s="30" t="str">
        <f t="shared" si="114"/>
        <v/>
      </c>
      <c r="K158" s="30"/>
      <c r="L158" s="30"/>
      <c r="M158" s="30"/>
      <c r="N158" s="30"/>
      <c r="P158" s="98">
        <v>42828</v>
      </c>
      <c r="Q158" s="97" t="str">
        <f t="shared" si="115"/>
        <v/>
      </c>
      <c r="R158" s="30" t="str">
        <f t="shared" si="116"/>
        <v/>
      </c>
      <c r="T158" s="95">
        <v>42828</v>
      </c>
      <c r="U158" s="97" t="str">
        <f t="shared" si="117"/>
        <v/>
      </c>
      <c r="V158" s="30" t="str">
        <f t="shared" si="118"/>
        <v/>
      </c>
      <c r="X158" s="95">
        <v>42832</v>
      </c>
      <c r="Y158" s="97" t="str">
        <f t="shared" si="119"/>
        <v/>
      </c>
      <c r="Z158" s="30" t="str">
        <f t="shared" si="120"/>
        <v/>
      </c>
      <c r="AC158" s="98">
        <v>42828</v>
      </c>
      <c r="AD158" s="34"/>
      <c r="AE158" s="34"/>
      <c r="AF158" s="34"/>
      <c r="AG158" s="34"/>
      <c r="AK158" s="95">
        <v>42828</v>
      </c>
      <c r="AL158" s="34"/>
      <c r="AM158" s="34"/>
      <c r="AN158" s="34"/>
      <c r="AO158" s="34"/>
      <c r="AS158" s="95">
        <v>42832</v>
      </c>
      <c r="AT158" s="34"/>
      <c r="AU158" s="34"/>
      <c r="AV158" s="34"/>
      <c r="AW158" s="34"/>
      <c r="BL158" s="34"/>
      <c r="BQ158" s="34"/>
    </row>
    <row r="159" spans="3:73" s="24" customFormat="1" ht="12.75" x14ac:dyDescent="0.2">
      <c r="C159" s="95">
        <v>42570</v>
      </c>
      <c r="D159" s="96">
        <v>29.84</v>
      </c>
      <c r="E159" s="30">
        <v>56698.060592599999</v>
      </c>
      <c r="G159" s="41">
        <f t="shared" si="112"/>
        <v>1</v>
      </c>
      <c r="H159" s="95">
        <v>41917</v>
      </c>
      <c r="I159" s="97" t="str">
        <f t="shared" si="113"/>
        <v/>
      </c>
      <c r="J159" s="30" t="str">
        <f t="shared" si="114"/>
        <v/>
      </c>
      <c r="K159" s="30"/>
      <c r="L159" s="30"/>
      <c r="M159" s="30"/>
      <c r="N159" s="30"/>
      <c r="P159" s="98">
        <v>42835</v>
      </c>
      <c r="Q159" s="97" t="str">
        <f t="shared" si="115"/>
        <v/>
      </c>
      <c r="R159" s="30" t="str">
        <f t="shared" si="116"/>
        <v/>
      </c>
      <c r="T159" s="95">
        <v>42835</v>
      </c>
      <c r="U159" s="97" t="str">
        <f t="shared" si="117"/>
        <v/>
      </c>
      <c r="V159" s="30" t="str">
        <f t="shared" si="118"/>
        <v/>
      </c>
      <c r="X159" s="95">
        <v>42839</v>
      </c>
      <c r="Y159" s="97" t="str">
        <f t="shared" si="119"/>
        <v/>
      </c>
      <c r="Z159" s="30" t="str">
        <f t="shared" si="120"/>
        <v/>
      </c>
      <c r="AC159" s="98">
        <v>42835</v>
      </c>
      <c r="AD159" s="34"/>
      <c r="AE159" s="34"/>
      <c r="AF159" s="34"/>
      <c r="AG159" s="34"/>
      <c r="AK159" s="95">
        <v>42835</v>
      </c>
      <c r="AL159" s="34"/>
      <c r="AM159" s="34"/>
      <c r="AN159" s="34"/>
      <c r="AO159" s="34"/>
      <c r="AS159" s="95">
        <v>42839</v>
      </c>
      <c r="AT159" s="34"/>
      <c r="AU159" s="34"/>
      <c r="AV159" s="34"/>
      <c r="AW159" s="34"/>
      <c r="BL159" s="34"/>
      <c r="BQ159" s="34"/>
    </row>
    <row r="160" spans="3:73" s="24" customFormat="1" ht="12.75" x14ac:dyDescent="0.2">
      <c r="C160" s="95">
        <v>42569</v>
      </c>
      <c r="D160" s="96">
        <v>29.59</v>
      </c>
      <c r="E160" s="30">
        <v>56484.215771299998</v>
      </c>
      <c r="G160" s="41">
        <f t="shared" si="112"/>
        <v>2</v>
      </c>
      <c r="H160" s="95">
        <v>41918</v>
      </c>
      <c r="I160" s="97">
        <f t="shared" si="113"/>
        <v>19.9210168</v>
      </c>
      <c r="J160" s="30">
        <f t="shared" si="114"/>
        <v>57115.9</v>
      </c>
      <c r="K160" s="97">
        <f t="shared" ref="K160:L160" si="142">AVERAGE(I154:I157,I160)</f>
        <v>19.354365829999999</v>
      </c>
      <c r="L160" s="30">
        <f t="shared" si="142"/>
        <v>54429.686000000009</v>
      </c>
      <c r="M160" s="30"/>
      <c r="N160" s="30"/>
      <c r="P160" s="98">
        <v>42842</v>
      </c>
      <c r="Q160" s="97" t="str">
        <f t="shared" si="115"/>
        <v/>
      </c>
      <c r="R160" s="30" t="str">
        <f t="shared" si="116"/>
        <v/>
      </c>
      <c r="T160" s="95">
        <v>42842</v>
      </c>
      <c r="U160" s="97" t="str">
        <f t="shared" si="117"/>
        <v/>
      </c>
      <c r="V160" s="30" t="str">
        <f t="shared" si="118"/>
        <v/>
      </c>
      <c r="X160" s="95">
        <v>42846</v>
      </c>
      <c r="Y160" s="97" t="str">
        <f t="shared" si="119"/>
        <v/>
      </c>
      <c r="Z160" s="30" t="str">
        <f t="shared" si="120"/>
        <v/>
      </c>
      <c r="AC160" s="98">
        <v>42842</v>
      </c>
      <c r="AD160" s="34"/>
      <c r="AE160" s="34"/>
      <c r="AF160" s="34"/>
      <c r="AG160" s="34"/>
      <c r="AK160" s="95">
        <v>42842</v>
      </c>
      <c r="AL160" s="34"/>
      <c r="AM160" s="34"/>
      <c r="AN160" s="34"/>
      <c r="AO160" s="34"/>
      <c r="AS160" s="95">
        <v>42846</v>
      </c>
      <c r="AT160" s="34"/>
      <c r="AU160" s="34"/>
      <c r="AV160" s="34"/>
      <c r="AW160" s="34"/>
      <c r="BL160" s="34"/>
      <c r="BQ160" s="34"/>
    </row>
    <row r="161" spans="3:69" s="24" customFormat="1" ht="12.75" x14ac:dyDescent="0.2">
      <c r="C161" s="95">
        <v>42566</v>
      </c>
      <c r="D161" s="96">
        <v>29.3</v>
      </c>
      <c r="E161" s="30">
        <v>55578.238846699998</v>
      </c>
      <c r="G161" s="41">
        <f t="shared" si="112"/>
        <v>3</v>
      </c>
      <c r="H161" s="95">
        <v>41919</v>
      </c>
      <c r="I161" s="97">
        <f t="shared" si="113"/>
        <v>19.675925549999999</v>
      </c>
      <c r="J161" s="30">
        <f t="shared" si="114"/>
        <v>57436.33</v>
      </c>
      <c r="K161" s="30"/>
      <c r="L161" s="30"/>
      <c r="M161" s="30"/>
      <c r="N161" s="30"/>
      <c r="P161" s="98">
        <v>42849</v>
      </c>
      <c r="Q161" s="97" t="str">
        <f t="shared" si="115"/>
        <v/>
      </c>
      <c r="R161" s="30" t="str">
        <f t="shared" si="116"/>
        <v/>
      </c>
      <c r="T161" s="95">
        <v>42849</v>
      </c>
      <c r="U161" s="97" t="str">
        <f t="shared" si="117"/>
        <v/>
      </c>
      <c r="V161" s="30" t="str">
        <f t="shared" si="118"/>
        <v/>
      </c>
      <c r="X161" s="95">
        <v>42853</v>
      </c>
      <c r="Y161" s="97" t="str">
        <f t="shared" si="119"/>
        <v/>
      </c>
      <c r="Z161" s="30" t="str">
        <f t="shared" si="120"/>
        <v/>
      </c>
      <c r="AC161" s="98">
        <v>42849</v>
      </c>
      <c r="AD161" s="34"/>
      <c r="AE161" s="34"/>
      <c r="AF161" s="34"/>
      <c r="AG161" s="34"/>
      <c r="AK161" s="95">
        <v>42849</v>
      </c>
      <c r="AL161" s="34"/>
      <c r="AM161" s="34"/>
      <c r="AN161" s="34"/>
      <c r="AO161" s="34"/>
      <c r="AS161" s="95">
        <v>42853</v>
      </c>
      <c r="AT161" s="34"/>
      <c r="AU161" s="34"/>
      <c r="AV161" s="34"/>
      <c r="AW161" s="34"/>
      <c r="BQ161" s="34"/>
    </row>
    <row r="162" spans="3:69" s="24" customFormat="1" ht="12.75" x14ac:dyDescent="0.2">
      <c r="C162" s="95">
        <v>42565</v>
      </c>
      <c r="D162" s="96">
        <v>30.25</v>
      </c>
      <c r="E162" s="30">
        <v>55480.868466599997</v>
      </c>
      <c r="G162" s="41">
        <f t="shared" si="112"/>
        <v>4</v>
      </c>
      <c r="H162" s="95">
        <v>41920</v>
      </c>
      <c r="I162" s="97">
        <f t="shared" si="113"/>
        <v>19.85239125</v>
      </c>
      <c r="J162" s="30">
        <f t="shared" si="114"/>
        <v>57058.48</v>
      </c>
      <c r="K162" s="30"/>
      <c r="L162" s="30"/>
      <c r="M162" s="30"/>
      <c r="N162" s="30"/>
      <c r="P162" s="98">
        <v>42856</v>
      </c>
      <c r="Q162" s="97" t="str">
        <f t="shared" si="115"/>
        <v/>
      </c>
      <c r="R162" s="30" t="str">
        <f t="shared" si="116"/>
        <v/>
      </c>
      <c r="T162" s="95">
        <v>42856</v>
      </c>
      <c r="U162" s="97" t="str">
        <f t="shared" si="117"/>
        <v/>
      </c>
      <c r="V162" s="30" t="str">
        <f t="shared" si="118"/>
        <v/>
      </c>
      <c r="X162" s="95">
        <v>42860</v>
      </c>
      <c r="Y162" s="97" t="str">
        <f t="shared" si="119"/>
        <v/>
      </c>
      <c r="Z162" s="30" t="str">
        <f t="shared" si="120"/>
        <v/>
      </c>
      <c r="AC162" s="98">
        <v>42856</v>
      </c>
      <c r="AD162" s="34"/>
      <c r="AE162" s="34"/>
      <c r="AF162" s="34"/>
      <c r="AG162" s="34"/>
      <c r="AK162" s="95">
        <v>42856</v>
      </c>
      <c r="AL162" s="34"/>
      <c r="AM162" s="34"/>
      <c r="AN162" s="34"/>
      <c r="AO162" s="34"/>
      <c r="AS162" s="95">
        <v>42860</v>
      </c>
      <c r="AT162" s="34"/>
      <c r="AU162" s="34"/>
      <c r="AV162" s="34"/>
      <c r="AW162" s="34"/>
      <c r="BQ162" s="34"/>
    </row>
    <row r="163" spans="3:69" s="24" customFormat="1" ht="12.75" x14ac:dyDescent="0.2">
      <c r="C163" s="95">
        <v>42564</v>
      </c>
      <c r="D163" s="96">
        <v>30.07</v>
      </c>
      <c r="E163" s="30">
        <v>54598.284715100002</v>
      </c>
      <c r="G163" s="41">
        <f t="shared" si="112"/>
        <v>5</v>
      </c>
      <c r="H163" s="95">
        <v>41921</v>
      </c>
      <c r="I163" s="97">
        <f t="shared" si="113"/>
        <v>19.695532849999999</v>
      </c>
      <c r="J163" s="30">
        <f t="shared" si="114"/>
        <v>57267.53</v>
      </c>
      <c r="K163" s="30"/>
      <c r="L163" s="30"/>
      <c r="M163" s="30"/>
      <c r="N163" s="30"/>
      <c r="P163" s="98">
        <v>42863</v>
      </c>
      <c r="Q163" s="97" t="str">
        <f t="shared" si="115"/>
        <v/>
      </c>
      <c r="R163" s="30" t="str">
        <f t="shared" si="116"/>
        <v/>
      </c>
      <c r="T163" s="95">
        <v>42863</v>
      </c>
      <c r="U163" s="97" t="str">
        <f t="shared" si="117"/>
        <v/>
      </c>
      <c r="V163" s="30" t="str">
        <f t="shared" si="118"/>
        <v/>
      </c>
      <c r="X163" s="95">
        <v>42867</v>
      </c>
      <c r="Y163" s="97" t="str">
        <f t="shared" si="119"/>
        <v/>
      </c>
      <c r="Z163" s="30" t="str">
        <f t="shared" si="120"/>
        <v/>
      </c>
      <c r="AC163" s="98">
        <v>42863</v>
      </c>
      <c r="AD163" s="34"/>
      <c r="AE163" s="34"/>
      <c r="AF163" s="34"/>
      <c r="AG163" s="34"/>
      <c r="AK163" s="95">
        <v>42863</v>
      </c>
      <c r="AL163" s="34"/>
      <c r="AM163" s="34"/>
      <c r="AN163" s="34"/>
      <c r="AO163" s="34"/>
      <c r="AS163" s="95">
        <v>42867</v>
      </c>
      <c r="AT163" s="34"/>
      <c r="AU163" s="34"/>
      <c r="AV163" s="34"/>
      <c r="AW163" s="34"/>
    </row>
    <row r="164" spans="3:69" s="24" customFormat="1" ht="12.75" x14ac:dyDescent="0.2">
      <c r="C164" s="95">
        <v>42563</v>
      </c>
      <c r="D164" s="96">
        <v>29.8</v>
      </c>
      <c r="E164" s="30">
        <v>54256.407429600004</v>
      </c>
      <c r="G164" s="41">
        <f t="shared" si="112"/>
        <v>6</v>
      </c>
      <c r="H164" s="95">
        <v>41922</v>
      </c>
      <c r="I164" s="97">
        <f t="shared" si="113"/>
        <v>19.362208750000001</v>
      </c>
      <c r="J164" s="30">
        <f t="shared" si="114"/>
        <v>55311.59</v>
      </c>
      <c r="K164" s="30"/>
      <c r="L164" s="30"/>
      <c r="M164" s="97">
        <f t="shared" ref="M164:N164" si="143">AVERAGE(I160:I164)</f>
        <v>19.701415040000001</v>
      </c>
      <c r="N164" s="30">
        <f t="shared" si="143"/>
        <v>56837.966</v>
      </c>
      <c r="P164" s="98">
        <v>42870</v>
      </c>
      <c r="Q164" s="97" t="str">
        <f t="shared" si="115"/>
        <v/>
      </c>
      <c r="R164" s="30" t="str">
        <f t="shared" si="116"/>
        <v/>
      </c>
      <c r="T164" s="95">
        <v>42870</v>
      </c>
      <c r="U164" s="97" t="str">
        <f t="shared" si="117"/>
        <v/>
      </c>
      <c r="V164" s="30" t="str">
        <f t="shared" si="118"/>
        <v/>
      </c>
      <c r="X164" s="95">
        <v>42874</v>
      </c>
      <c r="Y164" s="97" t="str">
        <f t="shared" si="119"/>
        <v/>
      </c>
      <c r="Z164" s="30" t="str">
        <f t="shared" si="120"/>
        <v/>
      </c>
      <c r="AC164" s="98">
        <v>42870</v>
      </c>
      <c r="AD164" s="34"/>
      <c r="AE164" s="34"/>
      <c r="AF164" s="34"/>
      <c r="AG164" s="34"/>
      <c r="AK164" s="95">
        <v>42870</v>
      </c>
      <c r="AL164" s="34"/>
      <c r="AM164" s="34"/>
      <c r="AN164" s="34"/>
      <c r="AO164" s="34"/>
      <c r="AS164" s="95">
        <v>42874</v>
      </c>
      <c r="AT164" s="34"/>
      <c r="AU164" s="34"/>
      <c r="AV164" s="34"/>
      <c r="AW164" s="34"/>
    </row>
    <row r="165" spans="3:69" s="24" customFormat="1" ht="12.75" x14ac:dyDescent="0.2">
      <c r="C165" s="95">
        <v>42562</v>
      </c>
      <c r="D165" s="96">
        <v>30.09</v>
      </c>
      <c r="E165" s="30">
        <v>53960.114700300001</v>
      </c>
      <c r="G165" s="41">
        <f t="shared" si="112"/>
        <v>7</v>
      </c>
      <c r="H165" s="95">
        <v>41923</v>
      </c>
      <c r="I165" s="97" t="str">
        <f t="shared" si="113"/>
        <v/>
      </c>
      <c r="J165" s="30" t="str">
        <f t="shared" si="114"/>
        <v/>
      </c>
      <c r="K165" s="30"/>
      <c r="L165" s="30"/>
      <c r="M165" s="30"/>
      <c r="N165" s="30"/>
      <c r="P165" s="98">
        <v>42877</v>
      </c>
      <c r="Q165" s="97" t="str">
        <f t="shared" si="115"/>
        <v/>
      </c>
      <c r="R165" s="30" t="str">
        <f t="shared" si="116"/>
        <v/>
      </c>
      <c r="T165" s="95">
        <v>42877</v>
      </c>
      <c r="U165" s="97" t="str">
        <f t="shared" si="117"/>
        <v/>
      </c>
      <c r="V165" s="97" t="str">
        <f t="shared" si="118"/>
        <v/>
      </c>
      <c r="X165" s="95">
        <v>42881</v>
      </c>
      <c r="Y165" s="97" t="str">
        <f t="shared" si="119"/>
        <v/>
      </c>
      <c r="Z165" s="30" t="str">
        <f t="shared" si="120"/>
        <v/>
      </c>
      <c r="AC165" s="98">
        <v>42877</v>
      </c>
      <c r="AD165" s="34"/>
      <c r="AE165" s="34"/>
      <c r="AF165" s="34"/>
      <c r="AG165" s="34"/>
      <c r="AK165" s="95">
        <v>42877</v>
      </c>
      <c r="AL165" s="34"/>
      <c r="AM165" s="34"/>
      <c r="AN165" s="34"/>
      <c r="AO165" s="34"/>
      <c r="AS165" s="95">
        <v>42881</v>
      </c>
      <c r="AT165" s="34"/>
      <c r="AU165" s="34"/>
      <c r="AV165" s="34"/>
      <c r="AW165" s="34"/>
    </row>
    <row r="166" spans="3:69" s="24" customFormat="1" ht="12.75" x14ac:dyDescent="0.2">
      <c r="C166" s="95">
        <v>42559</v>
      </c>
      <c r="D166" s="96">
        <v>29.42</v>
      </c>
      <c r="E166" s="30">
        <v>53140.74</v>
      </c>
      <c r="G166" s="41">
        <f t="shared" si="112"/>
        <v>1</v>
      </c>
      <c r="H166" s="95">
        <v>41924</v>
      </c>
      <c r="I166" s="97" t="str">
        <f t="shared" si="113"/>
        <v/>
      </c>
      <c r="J166" s="30" t="str">
        <f t="shared" si="114"/>
        <v/>
      </c>
      <c r="K166" s="30"/>
      <c r="L166" s="30"/>
      <c r="M166" s="30"/>
      <c r="N166" s="30"/>
      <c r="P166" s="98">
        <v>42884</v>
      </c>
      <c r="Q166" s="97" t="str">
        <f t="shared" si="115"/>
        <v/>
      </c>
      <c r="R166" s="30" t="str">
        <f t="shared" si="116"/>
        <v/>
      </c>
      <c r="T166" s="95">
        <v>42884</v>
      </c>
      <c r="U166" s="97" t="str">
        <f t="shared" si="117"/>
        <v/>
      </c>
      <c r="V166" s="97" t="str">
        <f t="shared" si="118"/>
        <v/>
      </c>
      <c r="AC166" s="98">
        <v>42884</v>
      </c>
      <c r="AD166" s="34"/>
      <c r="AE166" s="34"/>
      <c r="AF166" s="34"/>
      <c r="AG166" s="34"/>
      <c r="AK166" s="95">
        <v>42884</v>
      </c>
      <c r="AL166" s="34"/>
      <c r="AM166" s="34"/>
      <c r="AN166" s="34"/>
      <c r="AO166" s="34"/>
      <c r="AU166" s="34"/>
      <c r="AW166" s="34"/>
    </row>
    <row r="167" spans="3:69" s="24" customFormat="1" ht="12.75" x14ac:dyDescent="0.2">
      <c r="C167" s="95">
        <v>42558</v>
      </c>
      <c r="D167" s="96">
        <v>28.39</v>
      </c>
      <c r="E167" s="30">
        <v>52014.655940500001</v>
      </c>
      <c r="G167" s="41">
        <f t="shared" si="112"/>
        <v>2</v>
      </c>
      <c r="H167" s="95">
        <v>41925</v>
      </c>
      <c r="I167" s="97">
        <f t="shared" si="113"/>
        <v>19.881802199999999</v>
      </c>
      <c r="J167" s="30">
        <f t="shared" si="114"/>
        <v>57956.53</v>
      </c>
      <c r="K167" s="97">
        <f t="shared" ref="K167:L167" si="144">AVERAGE(I161:I164,I167)</f>
        <v>19.693572119999999</v>
      </c>
      <c r="L167" s="30">
        <f t="shared" si="144"/>
        <v>57006.09199999999</v>
      </c>
      <c r="M167" s="30"/>
      <c r="N167" s="30"/>
      <c r="P167" s="41"/>
      <c r="AC167" s="41"/>
    </row>
    <row r="168" spans="3:69" s="24" customFormat="1" ht="12.75" x14ac:dyDescent="0.2">
      <c r="C168" s="95">
        <v>42557</v>
      </c>
      <c r="D168" s="96">
        <v>29.09</v>
      </c>
      <c r="E168" s="30">
        <v>51901.808089899998</v>
      </c>
      <c r="G168" s="41">
        <f t="shared" si="112"/>
        <v>3</v>
      </c>
      <c r="H168" s="95">
        <v>41926</v>
      </c>
      <c r="I168" s="97">
        <f t="shared" si="113"/>
        <v>19.930820449999999</v>
      </c>
      <c r="J168" s="30">
        <f t="shared" si="114"/>
        <v>58015.46</v>
      </c>
      <c r="K168" s="30"/>
      <c r="L168" s="30"/>
      <c r="M168" s="30"/>
      <c r="N168" s="30"/>
      <c r="P168" s="41"/>
      <c r="AC168" s="41"/>
    </row>
    <row r="169" spans="3:69" s="24" customFormat="1" ht="12.75" x14ac:dyDescent="0.2">
      <c r="C169" s="95">
        <v>42556</v>
      </c>
      <c r="D169" s="96">
        <v>28.83</v>
      </c>
      <c r="E169" s="30">
        <v>51842.270500099999</v>
      </c>
      <c r="G169" s="41">
        <f t="shared" si="112"/>
        <v>4</v>
      </c>
      <c r="H169" s="95">
        <v>41927</v>
      </c>
      <c r="I169" s="97">
        <f t="shared" si="113"/>
        <v>19.362208750000001</v>
      </c>
      <c r="J169" s="30">
        <f t="shared" si="114"/>
        <v>56135.27</v>
      </c>
      <c r="K169" s="30"/>
      <c r="L169" s="30"/>
      <c r="M169" s="30"/>
      <c r="N169" s="30"/>
      <c r="P169" s="41"/>
      <c r="AC169" s="41"/>
    </row>
    <row r="170" spans="3:69" s="24" customFormat="1" ht="12.75" x14ac:dyDescent="0.2">
      <c r="C170" s="95">
        <v>42555</v>
      </c>
      <c r="D170" s="96">
        <v>29.06</v>
      </c>
      <c r="E170" s="30">
        <v>52568.656654500002</v>
      </c>
      <c r="G170" s="41">
        <f t="shared" si="112"/>
        <v>5</v>
      </c>
      <c r="H170" s="95">
        <v>41928</v>
      </c>
      <c r="I170" s="97">
        <f t="shared" si="113"/>
        <v>18.7837934</v>
      </c>
      <c r="J170" s="30">
        <f t="shared" si="114"/>
        <v>54298.33</v>
      </c>
      <c r="K170" s="30"/>
      <c r="L170" s="30"/>
      <c r="M170" s="30"/>
      <c r="N170" s="30"/>
      <c r="P170" s="41"/>
      <c r="AC170" s="41"/>
    </row>
    <row r="171" spans="3:69" s="24" customFormat="1" ht="12.75" x14ac:dyDescent="0.2">
      <c r="C171" s="95">
        <v>42552</v>
      </c>
      <c r="D171" s="96">
        <v>29.04</v>
      </c>
      <c r="E171" s="30">
        <v>52233.044224099998</v>
      </c>
      <c r="G171" s="41">
        <f t="shared" si="112"/>
        <v>6</v>
      </c>
      <c r="H171" s="95">
        <v>41929</v>
      </c>
      <c r="I171" s="97">
        <f t="shared" si="113"/>
        <v>19.254368599999999</v>
      </c>
      <c r="J171" s="30">
        <f t="shared" si="114"/>
        <v>55723.79</v>
      </c>
      <c r="K171" s="30"/>
      <c r="L171" s="30"/>
      <c r="M171" s="97">
        <f t="shared" ref="M171:N171" si="145">AVERAGE(I167:I171)</f>
        <v>19.442598679999996</v>
      </c>
      <c r="N171" s="30">
        <f t="shared" si="145"/>
        <v>56425.875999999989</v>
      </c>
      <c r="P171" s="41"/>
      <c r="AC171" s="41"/>
    </row>
    <row r="172" spans="3:69" s="24" customFormat="1" ht="12.75" x14ac:dyDescent="0.2">
      <c r="C172" s="95">
        <v>42551</v>
      </c>
      <c r="D172" s="96">
        <v>29.08</v>
      </c>
      <c r="E172" s="30">
        <v>51526.926442299999</v>
      </c>
      <c r="G172" s="41">
        <f t="shared" si="112"/>
        <v>7</v>
      </c>
      <c r="H172" s="95">
        <v>41930</v>
      </c>
      <c r="I172" s="97" t="str">
        <f t="shared" si="113"/>
        <v/>
      </c>
      <c r="J172" s="30" t="str">
        <f t="shared" si="114"/>
        <v/>
      </c>
      <c r="K172" s="30"/>
      <c r="L172" s="30"/>
      <c r="M172" s="30"/>
      <c r="N172" s="30"/>
      <c r="P172" s="41"/>
      <c r="AC172" s="41"/>
    </row>
    <row r="173" spans="3:69" s="24" customFormat="1" ht="12.75" x14ac:dyDescent="0.2">
      <c r="C173" s="95">
        <v>42550</v>
      </c>
      <c r="D173" s="96">
        <v>29</v>
      </c>
      <c r="E173" s="30">
        <v>51001.908771599999</v>
      </c>
      <c r="G173" s="41">
        <f t="shared" si="112"/>
        <v>1</v>
      </c>
      <c r="H173" s="95">
        <v>41931</v>
      </c>
      <c r="I173" s="97" t="str">
        <f t="shared" si="113"/>
        <v/>
      </c>
      <c r="J173" s="30" t="str">
        <f t="shared" si="114"/>
        <v/>
      </c>
      <c r="K173" s="30"/>
      <c r="L173" s="30"/>
      <c r="M173" s="30"/>
      <c r="N173" s="30"/>
      <c r="P173" s="41"/>
      <c r="AC173" s="41"/>
    </row>
    <row r="174" spans="3:69" s="24" customFormat="1" ht="12.75" x14ac:dyDescent="0.2">
      <c r="C174" s="95">
        <v>42549</v>
      </c>
      <c r="D174" s="96">
        <v>28.66</v>
      </c>
      <c r="E174" s="30">
        <v>50006.564424299999</v>
      </c>
      <c r="G174" s="41">
        <f t="shared" si="112"/>
        <v>2</v>
      </c>
      <c r="H174" s="95">
        <v>41932</v>
      </c>
      <c r="I174" s="97">
        <f t="shared" si="113"/>
        <v>19.185743049999999</v>
      </c>
      <c r="J174" s="30">
        <f t="shared" si="114"/>
        <v>54302.57</v>
      </c>
      <c r="K174" s="97">
        <f t="shared" ref="K174:L174" si="146">AVERAGE(I168:I171,I174)</f>
        <v>19.303386850000003</v>
      </c>
      <c r="L174" s="30">
        <f t="shared" si="146"/>
        <v>55695.083999999995</v>
      </c>
      <c r="M174" s="30"/>
      <c r="N174" s="30"/>
      <c r="P174" s="41"/>
      <c r="AC174" s="41"/>
    </row>
    <row r="175" spans="3:69" s="24" customFormat="1" ht="12.75" x14ac:dyDescent="0.2">
      <c r="C175" s="95">
        <v>42548</v>
      </c>
      <c r="D175" s="96">
        <v>28.02</v>
      </c>
      <c r="E175" s="30">
        <v>49245.531555499998</v>
      </c>
      <c r="G175" s="41">
        <f t="shared" si="112"/>
        <v>3</v>
      </c>
      <c r="H175" s="95">
        <v>41933</v>
      </c>
      <c r="I175" s="97">
        <f t="shared" si="113"/>
        <v>18.83281165</v>
      </c>
      <c r="J175" s="30">
        <f t="shared" si="114"/>
        <v>52432.43</v>
      </c>
      <c r="K175" s="30"/>
      <c r="L175" s="30"/>
      <c r="M175" s="30"/>
      <c r="N175" s="30"/>
      <c r="P175" s="41"/>
      <c r="AC175" s="41"/>
    </row>
    <row r="176" spans="3:69" s="24" customFormat="1" ht="12.75" x14ac:dyDescent="0.2">
      <c r="C176" s="95">
        <v>42545</v>
      </c>
      <c r="D176" s="96">
        <v>27.98</v>
      </c>
      <c r="E176" s="30">
        <v>50105.261434599997</v>
      </c>
      <c r="G176" s="41">
        <f t="shared" si="112"/>
        <v>4</v>
      </c>
      <c r="H176" s="95">
        <v>41934</v>
      </c>
      <c r="I176" s="97">
        <f t="shared" si="113"/>
        <v>18.97006275</v>
      </c>
      <c r="J176" s="30">
        <f t="shared" si="114"/>
        <v>52411.03</v>
      </c>
      <c r="K176" s="30"/>
      <c r="L176" s="30"/>
      <c r="M176" s="30"/>
      <c r="N176" s="30"/>
      <c r="P176" s="41"/>
      <c r="AC176" s="41"/>
    </row>
    <row r="177" spans="3:29" s="24" customFormat="1" ht="12.75" x14ac:dyDescent="0.2">
      <c r="C177" s="95">
        <v>42544</v>
      </c>
      <c r="D177" s="96">
        <v>28.55</v>
      </c>
      <c r="E177" s="30">
        <v>51559.8177803</v>
      </c>
      <c r="G177" s="41">
        <f t="shared" si="112"/>
        <v>5</v>
      </c>
      <c r="H177" s="95">
        <v>41935</v>
      </c>
      <c r="I177" s="97">
        <f t="shared" si="113"/>
        <v>17.872053950000002</v>
      </c>
      <c r="J177" s="30">
        <f t="shared" si="114"/>
        <v>50713.26</v>
      </c>
      <c r="K177" s="30"/>
      <c r="L177" s="30"/>
      <c r="M177" s="30"/>
      <c r="N177" s="30"/>
      <c r="P177" s="41"/>
      <c r="AC177" s="41"/>
    </row>
    <row r="178" spans="3:29" s="24" customFormat="1" ht="12.75" x14ac:dyDescent="0.2">
      <c r="C178" s="95">
        <v>42543</v>
      </c>
      <c r="D178" s="96">
        <v>28.18</v>
      </c>
      <c r="E178" s="30">
        <v>50156.303731</v>
      </c>
      <c r="G178" s="41">
        <f t="shared" si="112"/>
        <v>6</v>
      </c>
      <c r="H178" s="95">
        <v>41936</v>
      </c>
      <c r="I178" s="97">
        <f t="shared" si="113"/>
        <v>17.940679500000002</v>
      </c>
      <c r="J178" s="30">
        <f t="shared" si="114"/>
        <v>51940.73</v>
      </c>
      <c r="K178" s="30"/>
      <c r="L178" s="30"/>
      <c r="M178" s="97">
        <f t="shared" ref="M178:N178" si="147">AVERAGE(I174:I178)</f>
        <v>18.56027018</v>
      </c>
      <c r="N178" s="30">
        <f t="shared" si="147"/>
        <v>52360.004000000001</v>
      </c>
      <c r="P178" s="41"/>
      <c r="AC178" s="41"/>
    </row>
    <row r="179" spans="3:29" s="24" customFormat="1" ht="12.75" x14ac:dyDescent="0.2">
      <c r="C179" s="95">
        <v>42542</v>
      </c>
      <c r="D179" s="96">
        <v>28.14</v>
      </c>
      <c r="E179" s="30">
        <v>50837.804742400003</v>
      </c>
      <c r="G179" s="41">
        <f t="shared" si="112"/>
        <v>7</v>
      </c>
      <c r="H179" s="95">
        <v>41937</v>
      </c>
      <c r="I179" s="97" t="str">
        <f t="shared" si="113"/>
        <v/>
      </c>
      <c r="J179" s="30" t="str">
        <f t="shared" si="114"/>
        <v/>
      </c>
      <c r="K179" s="30"/>
      <c r="L179" s="30"/>
      <c r="M179" s="30"/>
      <c r="N179" s="30"/>
      <c r="P179" s="41"/>
      <c r="AC179" s="41"/>
    </row>
    <row r="180" spans="3:29" s="24" customFormat="1" ht="12.75" x14ac:dyDescent="0.2">
      <c r="C180" s="95">
        <v>42541</v>
      </c>
      <c r="D180" s="96">
        <v>27.82</v>
      </c>
      <c r="E180" s="30">
        <v>50329.364270999999</v>
      </c>
      <c r="G180" s="41">
        <f t="shared" si="112"/>
        <v>1</v>
      </c>
      <c r="H180" s="95">
        <v>41938</v>
      </c>
      <c r="I180" s="97" t="str">
        <f t="shared" si="113"/>
        <v/>
      </c>
      <c r="J180" s="30" t="str">
        <f t="shared" si="114"/>
        <v/>
      </c>
      <c r="K180" s="30"/>
      <c r="L180" s="30"/>
      <c r="M180" s="30"/>
      <c r="N180" s="30"/>
      <c r="P180" s="41"/>
      <c r="AC180" s="41"/>
    </row>
    <row r="181" spans="3:29" s="24" customFormat="1" ht="12.75" x14ac:dyDescent="0.2">
      <c r="C181" s="95">
        <v>42538</v>
      </c>
      <c r="D181" s="96">
        <v>27.84</v>
      </c>
      <c r="E181" s="30">
        <v>49533.841540100002</v>
      </c>
      <c r="G181" s="41">
        <f t="shared" si="112"/>
        <v>2</v>
      </c>
      <c r="H181" s="95">
        <v>41939</v>
      </c>
      <c r="I181" s="97">
        <f t="shared" si="113"/>
        <v>17.42108605</v>
      </c>
      <c r="J181" s="30">
        <f t="shared" si="114"/>
        <v>50503.66</v>
      </c>
      <c r="K181" s="97">
        <f t="shared" ref="K181:L181" si="148">AVERAGE(I175:I178,I181)</f>
        <v>18.207338780000001</v>
      </c>
      <c r="L181" s="30">
        <f t="shared" si="148"/>
        <v>51600.222000000002</v>
      </c>
      <c r="M181" s="30"/>
      <c r="N181" s="30"/>
      <c r="P181" s="41"/>
      <c r="AC181" s="41"/>
    </row>
    <row r="182" spans="3:29" s="24" customFormat="1" ht="12.75" x14ac:dyDescent="0.2">
      <c r="C182" s="95">
        <v>42537</v>
      </c>
      <c r="D182" s="96">
        <v>28.4</v>
      </c>
      <c r="E182" s="30">
        <v>49411.618390399999</v>
      </c>
      <c r="G182" s="41">
        <f t="shared" si="112"/>
        <v>3</v>
      </c>
      <c r="H182" s="95">
        <v>41940</v>
      </c>
      <c r="I182" s="97">
        <f t="shared" si="113"/>
        <v>18.313218200000001</v>
      </c>
      <c r="J182" s="30">
        <f t="shared" si="114"/>
        <v>52330.03</v>
      </c>
      <c r="K182" s="30"/>
      <c r="L182" s="30"/>
      <c r="M182" s="30"/>
      <c r="N182" s="30"/>
      <c r="P182" s="41"/>
      <c r="AC182" s="41"/>
    </row>
    <row r="183" spans="3:29" s="24" customFormat="1" ht="12.75" x14ac:dyDescent="0.2">
      <c r="C183" s="95">
        <v>42536</v>
      </c>
      <c r="D183" s="96">
        <v>27.94</v>
      </c>
      <c r="E183" s="30">
        <v>48914.740371599997</v>
      </c>
      <c r="G183" s="41">
        <f t="shared" si="112"/>
        <v>4</v>
      </c>
      <c r="H183" s="95">
        <v>41941</v>
      </c>
      <c r="I183" s="97">
        <f t="shared" si="113"/>
        <v>18.5288985</v>
      </c>
      <c r="J183" s="30">
        <f t="shared" si="114"/>
        <v>51049.32</v>
      </c>
      <c r="K183" s="30"/>
      <c r="L183" s="30"/>
      <c r="M183" s="30"/>
      <c r="N183" s="30"/>
      <c r="P183" s="41"/>
      <c r="AC183" s="41"/>
    </row>
    <row r="184" spans="3:29" s="24" customFormat="1" ht="12.75" x14ac:dyDescent="0.2">
      <c r="C184" s="95">
        <v>42535</v>
      </c>
      <c r="D184" s="96">
        <v>27.66</v>
      </c>
      <c r="E184" s="30">
        <v>48648.294602299997</v>
      </c>
      <c r="G184" s="41">
        <f t="shared" si="112"/>
        <v>5</v>
      </c>
      <c r="H184" s="95">
        <v>41942</v>
      </c>
      <c r="I184" s="97">
        <f t="shared" si="113"/>
        <v>18.626935</v>
      </c>
      <c r="J184" s="30">
        <f t="shared" si="114"/>
        <v>52336.83</v>
      </c>
      <c r="K184" s="30"/>
      <c r="L184" s="30"/>
      <c r="M184" s="30"/>
      <c r="N184" s="30"/>
      <c r="P184" s="41"/>
      <c r="AC184" s="41"/>
    </row>
    <row r="185" spans="3:29" s="24" customFormat="1" ht="12.75" x14ac:dyDescent="0.2">
      <c r="C185" s="95">
        <v>42534</v>
      </c>
      <c r="D185" s="96">
        <v>28.66</v>
      </c>
      <c r="E185" s="30">
        <v>49660.789773800003</v>
      </c>
      <c r="G185" s="41">
        <f t="shared" si="112"/>
        <v>6</v>
      </c>
      <c r="H185" s="95">
        <v>41943</v>
      </c>
      <c r="I185" s="97">
        <f t="shared" si="113"/>
        <v>19.009277350000001</v>
      </c>
      <c r="J185" s="30">
        <f t="shared" si="114"/>
        <v>54628.6</v>
      </c>
      <c r="K185" s="30"/>
      <c r="L185" s="30"/>
      <c r="M185" s="97">
        <f t="shared" ref="M185:N185" si="149">AVERAGE(I181:I185)</f>
        <v>18.379883020000001</v>
      </c>
      <c r="N185" s="30">
        <f t="shared" si="149"/>
        <v>52169.688000000009</v>
      </c>
      <c r="P185" s="41"/>
      <c r="AC185" s="41"/>
    </row>
    <row r="186" spans="3:29" s="24" customFormat="1" ht="12.75" x14ac:dyDescent="0.2">
      <c r="C186" s="95">
        <v>42531</v>
      </c>
      <c r="D186" s="96">
        <v>27.9</v>
      </c>
      <c r="E186" s="30">
        <v>49422.159481199997</v>
      </c>
      <c r="G186" s="41">
        <f t="shared" si="112"/>
        <v>7</v>
      </c>
      <c r="H186" s="95">
        <v>41944</v>
      </c>
      <c r="I186" s="97" t="str">
        <f t="shared" si="113"/>
        <v/>
      </c>
      <c r="J186" s="30" t="str">
        <f t="shared" si="114"/>
        <v/>
      </c>
      <c r="K186" s="30"/>
      <c r="L186" s="30"/>
      <c r="M186" s="30"/>
      <c r="N186" s="30"/>
      <c r="P186" s="41"/>
      <c r="AC186" s="41"/>
    </row>
    <row r="187" spans="3:29" s="24" customFormat="1" ht="12.75" x14ac:dyDescent="0.2">
      <c r="C187" s="95">
        <v>42530</v>
      </c>
      <c r="D187" s="96">
        <v>28.25</v>
      </c>
      <c r="E187" s="30">
        <v>51118.462436399997</v>
      </c>
      <c r="G187" s="41">
        <f t="shared" si="112"/>
        <v>1</v>
      </c>
      <c r="H187" s="95">
        <v>41945</v>
      </c>
      <c r="I187" s="97" t="str">
        <f t="shared" si="113"/>
        <v/>
      </c>
      <c r="J187" s="30" t="str">
        <f t="shared" si="114"/>
        <v/>
      </c>
      <c r="K187" s="30"/>
      <c r="L187" s="30"/>
      <c r="M187" s="30"/>
      <c r="N187" s="30"/>
      <c r="P187" s="41"/>
      <c r="AC187" s="41"/>
    </row>
    <row r="188" spans="3:29" s="24" customFormat="1" ht="12.75" x14ac:dyDescent="0.2">
      <c r="C188" s="95">
        <v>42529</v>
      </c>
      <c r="D188" s="96">
        <v>27.82</v>
      </c>
      <c r="E188" s="30">
        <v>51629.2929105</v>
      </c>
      <c r="G188" s="41">
        <f t="shared" si="112"/>
        <v>2</v>
      </c>
      <c r="H188" s="95">
        <v>41946</v>
      </c>
      <c r="I188" s="97">
        <f t="shared" si="113"/>
        <v>18.813204349999999</v>
      </c>
      <c r="J188" s="30">
        <f t="shared" si="114"/>
        <v>53947.21</v>
      </c>
      <c r="K188" s="97">
        <f t="shared" ref="K188:L188" si="150">AVERAGE(I182:I185,I188)</f>
        <v>18.658306680000003</v>
      </c>
      <c r="L188" s="30">
        <f t="shared" si="150"/>
        <v>52858.398000000001</v>
      </c>
      <c r="M188" s="30"/>
      <c r="N188" s="30"/>
      <c r="P188" s="41"/>
      <c r="AC188" s="41"/>
    </row>
    <row r="189" spans="3:29" s="24" customFormat="1" ht="12.75" x14ac:dyDescent="0.2">
      <c r="C189" s="95">
        <v>42528</v>
      </c>
      <c r="D189" s="96">
        <v>26.68</v>
      </c>
      <c r="E189" s="30">
        <v>50487.8578892</v>
      </c>
      <c r="G189" s="41">
        <f t="shared" si="112"/>
        <v>3</v>
      </c>
      <c r="H189" s="95">
        <v>41947</v>
      </c>
      <c r="I189" s="97">
        <f t="shared" si="113"/>
        <v>19.470048899999998</v>
      </c>
      <c r="J189" s="30">
        <f t="shared" si="114"/>
        <v>54383.59</v>
      </c>
      <c r="K189" s="30"/>
      <c r="L189" s="30"/>
      <c r="M189" s="30"/>
      <c r="N189" s="30"/>
      <c r="P189" s="41"/>
      <c r="AC189" s="41"/>
    </row>
    <row r="190" spans="3:29" s="24" customFormat="1" ht="12.75" x14ac:dyDescent="0.2">
      <c r="C190" s="95">
        <v>42527</v>
      </c>
      <c r="D190" s="96">
        <v>26.38</v>
      </c>
      <c r="E190" s="30">
        <v>50431.800935799998</v>
      </c>
      <c r="G190" s="41">
        <f t="shared" si="112"/>
        <v>4</v>
      </c>
      <c r="H190" s="95">
        <v>41948</v>
      </c>
      <c r="I190" s="97">
        <f t="shared" si="113"/>
        <v>19.313190500000001</v>
      </c>
      <c r="J190" s="30">
        <f t="shared" si="114"/>
        <v>53698.42</v>
      </c>
      <c r="K190" s="30"/>
      <c r="L190" s="30"/>
      <c r="M190" s="30"/>
      <c r="N190" s="30"/>
      <c r="P190" s="41"/>
      <c r="AC190" s="41"/>
    </row>
    <row r="191" spans="3:29" s="24" customFormat="1" ht="12.75" x14ac:dyDescent="0.2">
      <c r="C191" s="95">
        <v>42524</v>
      </c>
      <c r="D191" s="96">
        <v>26.81</v>
      </c>
      <c r="E191" s="30">
        <v>50619.498244199996</v>
      </c>
      <c r="G191" s="41">
        <f t="shared" si="112"/>
        <v>5</v>
      </c>
      <c r="H191" s="95">
        <v>41949</v>
      </c>
      <c r="I191" s="97">
        <f t="shared" si="113"/>
        <v>18.940651800000001</v>
      </c>
      <c r="J191" s="30">
        <f t="shared" si="114"/>
        <v>52637.06</v>
      </c>
      <c r="K191" s="30"/>
      <c r="L191" s="30"/>
      <c r="M191" s="30"/>
      <c r="N191" s="30"/>
      <c r="P191" s="41"/>
      <c r="AC191" s="41"/>
    </row>
    <row r="192" spans="3:29" s="24" customFormat="1" ht="12.75" x14ac:dyDescent="0.2">
      <c r="C192" s="95">
        <v>42523</v>
      </c>
      <c r="D192" s="96">
        <v>25.98</v>
      </c>
      <c r="E192" s="30">
        <v>49887.243488</v>
      </c>
      <c r="G192" s="41">
        <f t="shared" si="112"/>
        <v>6</v>
      </c>
      <c r="H192" s="95">
        <v>41950</v>
      </c>
      <c r="I192" s="97">
        <f t="shared" si="113"/>
        <v>19.264172250000001</v>
      </c>
      <c r="J192" s="30">
        <f t="shared" si="114"/>
        <v>53222.85</v>
      </c>
      <c r="K192" s="30"/>
      <c r="L192" s="30"/>
      <c r="M192" s="97">
        <f t="shared" ref="M192:N192" si="151">AVERAGE(I188:I192)</f>
        <v>19.160253560000001</v>
      </c>
      <c r="N192" s="30">
        <f t="shared" si="151"/>
        <v>53577.825999999986</v>
      </c>
      <c r="P192" s="41"/>
      <c r="AC192" s="41"/>
    </row>
    <row r="193" spans="3:29" s="24" customFormat="1" ht="12.75" x14ac:dyDescent="0.2">
      <c r="C193" s="95">
        <v>42522</v>
      </c>
      <c r="D193" s="96">
        <v>26.19</v>
      </c>
      <c r="E193" s="30">
        <v>49012.6518239</v>
      </c>
      <c r="G193" s="41">
        <f t="shared" si="112"/>
        <v>7</v>
      </c>
      <c r="H193" s="95">
        <v>41951</v>
      </c>
      <c r="I193" s="97" t="str">
        <f t="shared" si="113"/>
        <v/>
      </c>
      <c r="J193" s="30" t="str">
        <f t="shared" si="114"/>
        <v/>
      </c>
      <c r="K193" s="30"/>
      <c r="L193" s="30"/>
      <c r="M193" s="30"/>
      <c r="N193" s="30"/>
      <c r="P193" s="41"/>
      <c r="AC193" s="41"/>
    </row>
    <row r="194" spans="3:29" s="24" customFormat="1" ht="12.75" x14ac:dyDescent="0.2">
      <c r="C194" s="95">
        <v>42521</v>
      </c>
      <c r="D194" s="96">
        <v>25.59</v>
      </c>
      <c r="E194" s="30">
        <v>48471.708926400002</v>
      </c>
      <c r="G194" s="41">
        <f t="shared" si="112"/>
        <v>1</v>
      </c>
      <c r="H194" s="95">
        <v>41952</v>
      </c>
      <c r="I194" s="97" t="str">
        <f t="shared" si="113"/>
        <v/>
      </c>
      <c r="J194" s="30" t="str">
        <f t="shared" si="114"/>
        <v/>
      </c>
      <c r="K194" s="30"/>
      <c r="L194" s="30"/>
      <c r="M194" s="30"/>
      <c r="N194" s="30"/>
      <c r="P194" s="41"/>
      <c r="AC194" s="41"/>
    </row>
    <row r="195" spans="3:29" s="24" customFormat="1" ht="12.75" x14ac:dyDescent="0.2">
      <c r="C195" s="95">
        <v>42520</v>
      </c>
      <c r="D195" s="96">
        <v>26.3</v>
      </c>
      <c r="E195" s="30">
        <v>48964.342243899999</v>
      </c>
      <c r="G195" s="41">
        <f t="shared" si="112"/>
        <v>2</v>
      </c>
      <c r="H195" s="95">
        <v>41953</v>
      </c>
      <c r="I195" s="97">
        <f t="shared" si="113"/>
        <v>19.06809925</v>
      </c>
      <c r="J195" s="30">
        <f t="shared" si="114"/>
        <v>52725.38</v>
      </c>
      <c r="K195" s="97">
        <f t="shared" ref="K195:L195" si="152">AVERAGE(I189:I192,I195)</f>
        <v>19.211232540000001</v>
      </c>
      <c r="L195" s="30">
        <f t="shared" si="152"/>
        <v>53333.46</v>
      </c>
      <c r="M195" s="30"/>
      <c r="N195" s="30"/>
      <c r="P195" s="41"/>
      <c r="AC195" s="41"/>
    </row>
    <row r="196" spans="3:29" s="24" customFormat="1" ht="12.75" x14ac:dyDescent="0.2">
      <c r="C196" s="95">
        <v>42517</v>
      </c>
      <c r="D196" s="96">
        <v>26.36</v>
      </c>
      <c r="E196" s="30">
        <v>49051.491329800003</v>
      </c>
      <c r="G196" s="41">
        <f t="shared" si="112"/>
        <v>3</v>
      </c>
      <c r="H196" s="95">
        <v>41954</v>
      </c>
      <c r="I196" s="97">
        <f t="shared" si="113"/>
        <v>18.685756900000001</v>
      </c>
      <c r="J196" s="30">
        <f t="shared" si="114"/>
        <v>52474.27</v>
      </c>
      <c r="K196" s="30"/>
      <c r="L196" s="30"/>
      <c r="M196" s="30"/>
      <c r="N196" s="30"/>
      <c r="P196" s="41"/>
      <c r="AC196" s="41"/>
    </row>
    <row r="197" spans="3:29" s="24" customFormat="1" ht="12.75" x14ac:dyDescent="0.2">
      <c r="C197" s="95">
        <v>42515</v>
      </c>
      <c r="D197" s="96">
        <v>26.05</v>
      </c>
      <c r="E197" s="30">
        <v>49482.859455500002</v>
      </c>
      <c r="G197" s="41">
        <f t="shared" si="112"/>
        <v>4</v>
      </c>
      <c r="H197" s="95">
        <v>41955</v>
      </c>
      <c r="I197" s="97">
        <f t="shared" si="113"/>
        <v>19.097510199999999</v>
      </c>
      <c r="J197" s="30">
        <f t="shared" si="114"/>
        <v>52978.89</v>
      </c>
      <c r="K197" s="30"/>
      <c r="L197" s="30"/>
      <c r="M197" s="30"/>
      <c r="N197" s="30"/>
      <c r="P197" s="41"/>
      <c r="AC197" s="41"/>
    </row>
    <row r="198" spans="3:29" s="24" customFormat="1" ht="12.75" x14ac:dyDescent="0.2">
      <c r="C198" s="95">
        <v>42514</v>
      </c>
      <c r="D198" s="96">
        <v>26.11</v>
      </c>
      <c r="E198" s="30">
        <v>49345.187890699999</v>
      </c>
      <c r="G198" s="41">
        <f t="shared" si="112"/>
        <v>5</v>
      </c>
      <c r="H198" s="95">
        <v>41956</v>
      </c>
      <c r="I198" s="97">
        <f t="shared" si="113"/>
        <v>18.587720399999998</v>
      </c>
      <c r="J198" s="30">
        <f t="shared" si="114"/>
        <v>51846.03</v>
      </c>
      <c r="K198" s="30"/>
      <c r="L198" s="30"/>
      <c r="M198" s="30"/>
      <c r="N198" s="30"/>
      <c r="P198" s="41"/>
      <c r="AC198" s="41"/>
    </row>
    <row r="199" spans="3:29" s="24" customFormat="1" ht="12.75" x14ac:dyDescent="0.2">
      <c r="C199" s="95">
        <v>42513</v>
      </c>
      <c r="D199" s="96">
        <v>26.49</v>
      </c>
      <c r="E199" s="30">
        <v>49330.422660099997</v>
      </c>
      <c r="G199" s="41">
        <f t="shared" ref="G199:G262" si="153">WEEKDAY(H199)</f>
        <v>6</v>
      </c>
      <c r="H199" s="95">
        <v>41957</v>
      </c>
      <c r="I199" s="97">
        <f t="shared" ref="I199:I262" si="154">IFERROR(VLOOKUP(H199,$C$6:$E$936,2,FALSE),"")</f>
        <v>18.97006275</v>
      </c>
      <c r="J199" s="30">
        <f t="shared" ref="J199:J262" si="155">IFERROR(VLOOKUP(H199,$C$6:$E$936,3,FALSE),"")</f>
        <v>51772.4</v>
      </c>
      <c r="K199" s="30"/>
      <c r="L199" s="30"/>
      <c r="M199" s="97">
        <f t="shared" ref="M199:N199" si="156">AVERAGE(I195:I199)</f>
        <v>18.8818299</v>
      </c>
      <c r="N199" s="30">
        <f t="shared" si="156"/>
        <v>52359.393999999993</v>
      </c>
      <c r="P199" s="41"/>
      <c r="AC199" s="41"/>
    </row>
    <row r="200" spans="3:29" s="24" customFormat="1" ht="12.75" x14ac:dyDescent="0.2">
      <c r="C200" s="95">
        <v>42510</v>
      </c>
      <c r="D200" s="96">
        <v>26.76</v>
      </c>
      <c r="E200" s="30">
        <v>49722.745367900003</v>
      </c>
      <c r="G200" s="41">
        <f t="shared" si="153"/>
        <v>7</v>
      </c>
      <c r="H200" s="95">
        <v>41958</v>
      </c>
      <c r="I200" s="97" t="str">
        <f t="shared" si="154"/>
        <v/>
      </c>
      <c r="J200" s="30" t="str">
        <f t="shared" si="155"/>
        <v/>
      </c>
      <c r="K200" s="30"/>
      <c r="L200" s="30"/>
      <c r="M200" s="30"/>
      <c r="N200" s="30"/>
      <c r="P200" s="41"/>
      <c r="AC200" s="41"/>
    </row>
    <row r="201" spans="3:29" s="24" customFormat="1" ht="12.75" x14ac:dyDescent="0.2">
      <c r="C201" s="95">
        <v>42509</v>
      </c>
      <c r="D201" s="96">
        <v>26.54</v>
      </c>
      <c r="E201" s="30">
        <v>50132.531482500002</v>
      </c>
      <c r="G201" s="41">
        <f t="shared" si="153"/>
        <v>1</v>
      </c>
      <c r="H201" s="95">
        <v>41959</v>
      </c>
      <c r="I201" s="97" t="str">
        <f t="shared" si="154"/>
        <v/>
      </c>
      <c r="J201" s="30" t="str">
        <f t="shared" si="155"/>
        <v/>
      </c>
      <c r="K201" s="30"/>
      <c r="L201" s="30"/>
      <c r="M201" s="30"/>
      <c r="N201" s="30"/>
      <c r="P201" s="41"/>
      <c r="AC201" s="41"/>
    </row>
    <row r="202" spans="3:29" s="24" customFormat="1" ht="12.75" x14ac:dyDescent="0.2">
      <c r="C202" s="95">
        <v>42508</v>
      </c>
      <c r="D202" s="96">
        <v>26.57</v>
      </c>
      <c r="E202" s="30">
        <v>50561.7025498</v>
      </c>
      <c r="G202" s="41">
        <f t="shared" si="153"/>
        <v>2</v>
      </c>
      <c r="H202" s="95">
        <v>41960</v>
      </c>
      <c r="I202" s="97">
        <f t="shared" si="154"/>
        <v>18.793597049999999</v>
      </c>
      <c r="J202" s="30">
        <f t="shared" si="155"/>
        <v>51256.99</v>
      </c>
      <c r="K202" s="97">
        <f t="shared" ref="K202:L202" si="157">AVERAGE(I196:I199,I202)</f>
        <v>18.826929459999999</v>
      </c>
      <c r="L202" s="30">
        <f t="shared" si="157"/>
        <v>52065.716</v>
      </c>
      <c r="M202" s="30"/>
      <c r="N202" s="30"/>
      <c r="P202" s="41"/>
      <c r="AC202" s="41"/>
    </row>
    <row r="203" spans="3:29" s="24" customFormat="1" ht="12.75" x14ac:dyDescent="0.2">
      <c r="C203" s="95">
        <v>42507</v>
      </c>
      <c r="D203" s="96">
        <v>26.8</v>
      </c>
      <c r="E203" s="30">
        <v>50839.443618999998</v>
      </c>
      <c r="G203" s="41">
        <f t="shared" si="153"/>
        <v>3</v>
      </c>
      <c r="H203" s="95">
        <v>41961</v>
      </c>
      <c r="I203" s="97">
        <f t="shared" si="154"/>
        <v>19.47985255</v>
      </c>
      <c r="J203" s="30">
        <f t="shared" si="155"/>
        <v>52061.86</v>
      </c>
      <c r="K203" s="30"/>
      <c r="L203" s="30"/>
      <c r="M203" s="30"/>
      <c r="N203" s="30"/>
      <c r="P203" s="41"/>
      <c r="AC203" s="41"/>
    </row>
    <row r="204" spans="3:29" s="24" customFormat="1" ht="12.75" x14ac:dyDescent="0.2">
      <c r="C204" s="95">
        <v>42506</v>
      </c>
      <c r="D204" s="96">
        <v>26.75</v>
      </c>
      <c r="E204" s="30">
        <v>51802.9201674</v>
      </c>
      <c r="G204" s="41">
        <f t="shared" si="153"/>
        <v>4</v>
      </c>
      <c r="H204" s="95">
        <v>41962</v>
      </c>
      <c r="I204" s="97">
        <f t="shared" si="154"/>
        <v>19.705336500000001</v>
      </c>
      <c r="J204" s="30">
        <f t="shared" si="155"/>
        <v>53402.81</v>
      </c>
      <c r="K204" s="30"/>
      <c r="L204" s="30"/>
      <c r="M204" s="30"/>
      <c r="N204" s="30"/>
      <c r="P204" s="41"/>
      <c r="AC204" s="41"/>
    </row>
    <row r="205" spans="3:29" s="24" customFormat="1" ht="12.75" x14ac:dyDescent="0.2">
      <c r="C205" s="95">
        <v>42503</v>
      </c>
      <c r="D205" s="96">
        <v>26.89</v>
      </c>
      <c r="E205" s="30">
        <v>51804.307252999999</v>
      </c>
      <c r="G205" s="41">
        <f t="shared" si="153"/>
        <v>5</v>
      </c>
      <c r="H205" s="95">
        <v>41963</v>
      </c>
      <c r="I205" s="97" t="str">
        <f t="shared" si="154"/>
        <v/>
      </c>
      <c r="J205" s="30" t="str">
        <f t="shared" si="155"/>
        <v/>
      </c>
      <c r="K205" s="30"/>
      <c r="L205" s="30"/>
      <c r="M205" s="30"/>
      <c r="N205" s="30"/>
      <c r="P205" s="41"/>
      <c r="AC205" s="41"/>
    </row>
    <row r="206" spans="3:29" s="24" customFormat="1" ht="12.75" x14ac:dyDescent="0.2">
      <c r="C206" s="95">
        <v>42502</v>
      </c>
      <c r="D206" s="96">
        <v>27.73</v>
      </c>
      <c r="E206" s="30">
        <v>53241.314814899997</v>
      </c>
      <c r="G206" s="41">
        <f t="shared" si="153"/>
        <v>6</v>
      </c>
      <c r="H206" s="95">
        <v>41964</v>
      </c>
      <c r="I206" s="97">
        <f t="shared" si="154"/>
        <v>20.097482500000002</v>
      </c>
      <c r="J206" s="30">
        <f t="shared" si="155"/>
        <v>56084.04</v>
      </c>
      <c r="K206" s="30"/>
      <c r="L206" s="30"/>
      <c r="M206" s="97">
        <f t="shared" ref="M206:N206" si="158">AVERAGE(I202:I206)</f>
        <v>19.519067150000001</v>
      </c>
      <c r="N206" s="30">
        <f t="shared" si="158"/>
        <v>53201.425000000003</v>
      </c>
      <c r="P206" s="41"/>
      <c r="AC206" s="41"/>
    </row>
    <row r="207" spans="3:29" s="24" customFormat="1" ht="12.75" x14ac:dyDescent="0.2">
      <c r="C207" s="95">
        <v>42501</v>
      </c>
      <c r="D207" s="96">
        <v>26.96</v>
      </c>
      <c r="E207" s="30">
        <v>52764.4621109</v>
      </c>
      <c r="G207" s="41">
        <f t="shared" si="153"/>
        <v>7</v>
      </c>
      <c r="H207" s="95">
        <v>41965</v>
      </c>
      <c r="I207" s="97" t="str">
        <f t="shared" si="154"/>
        <v/>
      </c>
      <c r="J207" s="30" t="str">
        <f t="shared" si="155"/>
        <v/>
      </c>
      <c r="K207" s="30"/>
      <c r="L207" s="30"/>
      <c r="M207" s="30"/>
      <c r="N207" s="30"/>
      <c r="P207" s="41"/>
      <c r="AC207" s="41"/>
    </row>
    <row r="208" spans="3:29" s="24" customFormat="1" ht="12.75" x14ac:dyDescent="0.2">
      <c r="C208" s="95">
        <v>42500</v>
      </c>
      <c r="D208" s="96">
        <v>26.84</v>
      </c>
      <c r="E208" s="30">
        <v>53070.906116500002</v>
      </c>
      <c r="G208" s="41">
        <f t="shared" si="153"/>
        <v>1</v>
      </c>
      <c r="H208" s="95">
        <v>41966</v>
      </c>
      <c r="I208" s="97" t="str">
        <f t="shared" si="154"/>
        <v/>
      </c>
      <c r="J208" s="30" t="str">
        <f t="shared" si="155"/>
        <v/>
      </c>
      <c r="K208" s="30"/>
      <c r="L208" s="30"/>
      <c r="M208" s="30"/>
      <c r="N208" s="30"/>
      <c r="P208" s="41"/>
      <c r="AC208" s="41"/>
    </row>
    <row r="209" spans="3:29" s="24" customFormat="1" ht="12.75" x14ac:dyDescent="0.2">
      <c r="C209" s="95">
        <v>42499</v>
      </c>
      <c r="D209" s="96">
        <v>26</v>
      </c>
      <c r="E209" s="30">
        <v>50990.064887599998</v>
      </c>
      <c r="G209" s="41">
        <f t="shared" si="153"/>
        <v>2</v>
      </c>
      <c r="H209" s="95">
        <v>41967</v>
      </c>
      <c r="I209" s="97">
        <f t="shared" si="154"/>
        <v>19.558281749999999</v>
      </c>
      <c r="J209" s="30">
        <f t="shared" si="155"/>
        <v>55406.91</v>
      </c>
      <c r="K209" s="97">
        <f t="shared" ref="K209:L209" si="159">AVERAGE(I203:I206,I209)</f>
        <v>19.710238324999999</v>
      </c>
      <c r="L209" s="30">
        <f t="shared" si="159"/>
        <v>54238.904999999999</v>
      </c>
      <c r="M209" s="30"/>
      <c r="N209" s="30"/>
      <c r="P209" s="41"/>
      <c r="AC209" s="41"/>
    </row>
    <row r="210" spans="3:29" s="24" customFormat="1" ht="12.75" x14ac:dyDescent="0.2">
      <c r="C210" s="95">
        <v>42496</v>
      </c>
      <c r="D210" s="96">
        <v>26.5</v>
      </c>
      <c r="E210" s="30">
        <v>51717.8257275</v>
      </c>
      <c r="G210" s="41">
        <f t="shared" si="153"/>
        <v>3</v>
      </c>
      <c r="H210" s="95">
        <v>41968</v>
      </c>
      <c r="I210" s="97">
        <f t="shared" si="154"/>
        <v>19.019081</v>
      </c>
      <c r="J210" s="30">
        <f t="shared" si="155"/>
        <v>55560.81</v>
      </c>
      <c r="K210" s="30"/>
      <c r="L210" s="30"/>
      <c r="M210" s="30"/>
      <c r="N210" s="30"/>
      <c r="P210" s="41"/>
      <c r="AC210" s="41"/>
    </row>
    <row r="211" spans="3:29" s="24" customFormat="1" ht="12.75" x14ac:dyDescent="0.2">
      <c r="C211" s="95">
        <v>42495</v>
      </c>
      <c r="D211" s="96">
        <v>26.33</v>
      </c>
      <c r="E211" s="30">
        <v>51671.0402311</v>
      </c>
      <c r="G211" s="41">
        <f t="shared" si="153"/>
        <v>4</v>
      </c>
      <c r="H211" s="95">
        <v>41969</v>
      </c>
      <c r="I211" s="97">
        <f t="shared" si="154"/>
        <v>19.1367248</v>
      </c>
      <c r="J211" s="30">
        <f t="shared" si="155"/>
        <v>55098.47</v>
      </c>
      <c r="K211" s="30"/>
      <c r="L211" s="30"/>
      <c r="M211" s="30"/>
      <c r="N211" s="30"/>
      <c r="P211" s="41"/>
      <c r="AC211" s="41"/>
    </row>
    <row r="212" spans="3:29" s="24" customFormat="1" ht="12.75" x14ac:dyDescent="0.2">
      <c r="C212" s="95">
        <v>42494</v>
      </c>
      <c r="D212" s="96">
        <v>26.32</v>
      </c>
      <c r="E212" s="30">
        <v>52552.797222000001</v>
      </c>
      <c r="G212" s="41">
        <f t="shared" si="153"/>
        <v>5</v>
      </c>
      <c r="H212" s="95">
        <v>41970</v>
      </c>
      <c r="I212" s="97">
        <f t="shared" si="154"/>
        <v>19.028884649999998</v>
      </c>
      <c r="J212" s="30">
        <f t="shared" si="155"/>
        <v>54721.32</v>
      </c>
      <c r="K212" s="30"/>
      <c r="L212" s="30"/>
      <c r="M212" s="30"/>
      <c r="N212" s="30"/>
      <c r="P212" s="41"/>
      <c r="AC212" s="41"/>
    </row>
    <row r="213" spans="3:29" s="24" customFormat="1" ht="12.75" x14ac:dyDescent="0.2">
      <c r="C213" s="95">
        <v>42493</v>
      </c>
      <c r="D213" s="96">
        <v>26.25</v>
      </c>
      <c r="E213" s="30">
        <v>52260.187467900003</v>
      </c>
      <c r="G213" s="41">
        <f t="shared" si="153"/>
        <v>6</v>
      </c>
      <c r="H213" s="95">
        <v>41971</v>
      </c>
      <c r="I213" s="97">
        <f t="shared" si="154"/>
        <v>18.83281165</v>
      </c>
      <c r="J213" s="30">
        <f t="shared" si="155"/>
        <v>54724</v>
      </c>
      <c r="K213" s="30"/>
      <c r="L213" s="30"/>
      <c r="M213" s="97">
        <f t="shared" ref="M213:N213" si="160">AVERAGE(I209:I213)</f>
        <v>19.115156769999999</v>
      </c>
      <c r="N213" s="30">
        <f t="shared" si="160"/>
        <v>55102.302000000003</v>
      </c>
      <c r="P213" s="41"/>
      <c r="AC213" s="41"/>
    </row>
    <row r="214" spans="3:29" s="24" customFormat="1" ht="12.75" x14ac:dyDescent="0.2">
      <c r="C214" s="95">
        <v>42492</v>
      </c>
      <c r="D214" s="96">
        <v>26.18</v>
      </c>
      <c r="E214" s="30">
        <v>53561.534210799997</v>
      </c>
      <c r="G214" s="41">
        <f t="shared" si="153"/>
        <v>7</v>
      </c>
      <c r="H214" s="95">
        <v>41972</v>
      </c>
      <c r="I214" s="97" t="str">
        <f t="shared" si="154"/>
        <v/>
      </c>
      <c r="J214" s="30" t="str">
        <f t="shared" si="155"/>
        <v/>
      </c>
      <c r="K214" s="30"/>
      <c r="L214" s="30"/>
      <c r="M214" s="30"/>
      <c r="N214" s="30"/>
      <c r="P214" s="41"/>
      <c r="AC214" s="41"/>
    </row>
    <row r="215" spans="3:29" s="24" customFormat="1" ht="12.75" x14ac:dyDescent="0.2">
      <c r="C215" s="95">
        <v>42489</v>
      </c>
      <c r="D215" s="96">
        <v>26.4</v>
      </c>
      <c r="E215" s="30">
        <v>53910.507000999998</v>
      </c>
      <c r="G215" s="41">
        <f t="shared" si="153"/>
        <v>1</v>
      </c>
      <c r="H215" s="95">
        <v>41973</v>
      </c>
      <c r="I215" s="97" t="str">
        <f t="shared" si="154"/>
        <v/>
      </c>
      <c r="J215" s="30" t="str">
        <f t="shared" si="155"/>
        <v/>
      </c>
      <c r="K215" s="30"/>
      <c r="L215" s="30"/>
      <c r="M215" s="30"/>
      <c r="N215" s="30"/>
      <c r="P215" s="41"/>
      <c r="AC215" s="41"/>
    </row>
    <row r="216" spans="3:29" s="24" customFormat="1" ht="12.75" x14ac:dyDescent="0.2">
      <c r="C216" s="95">
        <v>42488</v>
      </c>
      <c r="D216" s="96">
        <v>26.51</v>
      </c>
      <c r="E216" s="30">
        <v>54311.966230600003</v>
      </c>
      <c r="G216" s="41">
        <f t="shared" si="153"/>
        <v>2</v>
      </c>
      <c r="H216" s="95">
        <v>41974</v>
      </c>
      <c r="I216" s="97">
        <f t="shared" si="154"/>
        <v>17.7446065</v>
      </c>
      <c r="J216" s="30">
        <f t="shared" si="155"/>
        <v>52276.58</v>
      </c>
      <c r="K216" s="97">
        <f t="shared" ref="K216:L216" si="161">AVERAGE(I210:I213,I216)</f>
        <v>18.752421719999997</v>
      </c>
      <c r="L216" s="30">
        <f t="shared" si="161"/>
        <v>54476.235999999997</v>
      </c>
      <c r="M216" s="30"/>
      <c r="N216" s="30"/>
      <c r="P216" s="41"/>
      <c r="AC216" s="41"/>
    </row>
    <row r="217" spans="3:29" s="24" customFormat="1" ht="12.75" x14ac:dyDescent="0.2">
      <c r="C217" s="95">
        <v>42487</v>
      </c>
      <c r="D217" s="96">
        <v>26.35</v>
      </c>
      <c r="E217" s="30">
        <v>54477.781809499997</v>
      </c>
      <c r="G217" s="41">
        <f t="shared" si="153"/>
        <v>3</v>
      </c>
      <c r="H217" s="95">
        <v>41975</v>
      </c>
      <c r="I217" s="97">
        <f t="shared" si="154"/>
        <v>18.1367525</v>
      </c>
      <c r="J217" s="30">
        <f t="shared" si="155"/>
        <v>51612.47</v>
      </c>
      <c r="K217" s="30"/>
      <c r="L217" s="30"/>
      <c r="M217" s="30"/>
      <c r="N217" s="30"/>
      <c r="P217" s="41"/>
      <c r="AC217" s="41"/>
    </row>
    <row r="218" spans="3:29" s="24" customFormat="1" ht="12.75" x14ac:dyDescent="0.2">
      <c r="C218" s="95">
        <v>42486</v>
      </c>
      <c r="D218" s="96">
        <v>25.82</v>
      </c>
      <c r="E218" s="30">
        <v>53082.501748900002</v>
      </c>
      <c r="G218" s="41">
        <f t="shared" si="153"/>
        <v>4</v>
      </c>
      <c r="H218" s="95">
        <v>41976</v>
      </c>
      <c r="I218" s="97">
        <f t="shared" si="154"/>
        <v>18.3720401</v>
      </c>
      <c r="J218" s="30">
        <f t="shared" si="155"/>
        <v>52320.480000000003</v>
      </c>
      <c r="K218" s="30"/>
      <c r="L218" s="30"/>
      <c r="M218" s="30"/>
      <c r="N218" s="30"/>
      <c r="P218" s="41"/>
      <c r="AC218" s="41"/>
    </row>
    <row r="219" spans="3:29" s="24" customFormat="1" ht="12.75" x14ac:dyDescent="0.2">
      <c r="C219" s="95">
        <v>42485</v>
      </c>
      <c r="D219" s="96">
        <v>25.68</v>
      </c>
      <c r="E219" s="30">
        <v>51861.713646800003</v>
      </c>
      <c r="G219" s="41">
        <f t="shared" si="153"/>
        <v>5</v>
      </c>
      <c r="H219" s="95">
        <v>41977</v>
      </c>
      <c r="I219" s="97">
        <f t="shared" si="154"/>
        <v>17.891661249999999</v>
      </c>
      <c r="J219" s="30">
        <f t="shared" si="155"/>
        <v>51426.87</v>
      </c>
      <c r="K219" s="30"/>
      <c r="L219" s="30"/>
      <c r="M219" s="30"/>
      <c r="N219" s="30"/>
      <c r="P219" s="41"/>
      <c r="AC219" s="41"/>
    </row>
    <row r="220" spans="3:29" s="24" customFormat="1" ht="12.75" x14ac:dyDescent="0.2">
      <c r="C220" s="95">
        <v>42482</v>
      </c>
      <c r="D220" s="96">
        <v>25.5</v>
      </c>
      <c r="E220" s="30">
        <v>52907.878038700001</v>
      </c>
      <c r="G220" s="41">
        <f t="shared" si="153"/>
        <v>6</v>
      </c>
      <c r="H220" s="95">
        <v>41978</v>
      </c>
      <c r="I220" s="97">
        <f t="shared" si="154"/>
        <v>17.911268549999999</v>
      </c>
      <c r="J220" s="30">
        <f t="shared" si="155"/>
        <v>51992.89</v>
      </c>
      <c r="K220" s="30"/>
      <c r="L220" s="30"/>
      <c r="M220" s="97">
        <f t="shared" ref="M220:N220" si="162">AVERAGE(I216:I220)</f>
        <v>18.011265779999999</v>
      </c>
      <c r="N220" s="30">
        <f t="shared" si="162"/>
        <v>51925.857999999993</v>
      </c>
      <c r="P220" s="41"/>
      <c r="AC220" s="41"/>
    </row>
    <row r="221" spans="3:29" s="24" customFormat="1" ht="12.75" x14ac:dyDescent="0.2">
      <c r="C221" s="95">
        <v>42480</v>
      </c>
      <c r="D221" s="96">
        <v>25.62</v>
      </c>
      <c r="E221" s="30">
        <v>53630.930251999998</v>
      </c>
      <c r="G221" s="41">
        <f t="shared" si="153"/>
        <v>7</v>
      </c>
      <c r="H221" s="95">
        <v>41979</v>
      </c>
      <c r="I221" s="97" t="str">
        <f t="shared" si="154"/>
        <v/>
      </c>
      <c r="J221" s="30" t="str">
        <f t="shared" si="155"/>
        <v/>
      </c>
      <c r="K221" s="30"/>
      <c r="L221" s="30"/>
      <c r="M221" s="30"/>
      <c r="N221" s="30"/>
      <c r="P221" s="41"/>
      <c r="AC221" s="41"/>
    </row>
    <row r="222" spans="3:29" s="24" customFormat="1" ht="12.75" x14ac:dyDescent="0.2">
      <c r="C222" s="95">
        <v>42479</v>
      </c>
      <c r="D222" s="96">
        <v>25.78</v>
      </c>
      <c r="E222" s="30">
        <v>53710.046561499999</v>
      </c>
      <c r="G222" s="41">
        <f t="shared" si="153"/>
        <v>1</v>
      </c>
      <c r="H222" s="95">
        <v>41980</v>
      </c>
      <c r="I222" s="97" t="str">
        <f t="shared" si="154"/>
        <v/>
      </c>
      <c r="J222" s="30" t="str">
        <f t="shared" si="155"/>
        <v/>
      </c>
      <c r="K222" s="30"/>
      <c r="L222" s="30"/>
      <c r="M222" s="30"/>
      <c r="N222" s="30"/>
      <c r="P222" s="41"/>
      <c r="AC222" s="41"/>
    </row>
    <row r="223" spans="3:29" s="24" customFormat="1" ht="12.75" x14ac:dyDescent="0.2">
      <c r="C223" s="95">
        <v>42478</v>
      </c>
      <c r="D223" s="96">
        <v>25.36</v>
      </c>
      <c r="E223" s="30">
        <v>52894.079411500003</v>
      </c>
      <c r="G223" s="41">
        <f t="shared" si="153"/>
        <v>2</v>
      </c>
      <c r="H223" s="95">
        <v>41981</v>
      </c>
      <c r="I223" s="97">
        <f t="shared" si="154"/>
        <v>17.352460499999999</v>
      </c>
      <c r="J223" s="30">
        <f t="shared" si="155"/>
        <v>50274.07</v>
      </c>
      <c r="K223" s="97">
        <f t="shared" ref="K223:L223" si="163">AVERAGE(I217:I220,I223)</f>
        <v>17.932836579999996</v>
      </c>
      <c r="L223" s="30">
        <f t="shared" si="163"/>
        <v>51525.356000000007</v>
      </c>
      <c r="M223" s="30"/>
      <c r="N223" s="30"/>
      <c r="P223" s="41"/>
      <c r="AC223" s="41"/>
    </row>
    <row r="224" spans="3:29" s="24" customFormat="1" ht="12.75" x14ac:dyDescent="0.2">
      <c r="C224" s="95">
        <v>42475</v>
      </c>
      <c r="D224" s="96">
        <v>24.97</v>
      </c>
      <c r="E224" s="30">
        <v>53227.739952800002</v>
      </c>
      <c r="G224" s="41">
        <f t="shared" si="153"/>
        <v>3</v>
      </c>
      <c r="H224" s="95">
        <v>41982</v>
      </c>
      <c r="I224" s="97">
        <f t="shared" si="154"/>
        <v>17.568140799999998</v>
      </c>
      <c r="J224" s="30">
        <f t="shared" si="155"/>
        <v>50193.47</v>
      </c>
      <c r="K224" s="30"/>
      <c r="L224" s="30"/>
      <c r="M224" s="30"/>
      <c r="N224" s="30"/>
      <c r="P224" s="41"/>
      <c r="AC224" s="41"/>
    </row>
    <row r="225" spans="3:29" s="24" customFormat="1" ht="12.75" x14ac:dyDescent="0.2">
      <c r="C225" s="95">
        <v>42474</v>
      </c>
      <c r="D225" s="96">
        <v>24.47</v>
      </c>
      <c r="E225" s="30">
        <v>52411.0165079</v>
      </c>
      <c r="G225" s="41">
        <f t="shared" si="153"/>
        <v>4</v>
      </c>
      <c r="H225" s="95">
        <v>41983</v>
      </c>
      <c r="I225" s="97">
        <f t="shared" si="154"/>
        <v>17.381871449999998</v>
      </c>
      <c r="J225" s="30">
        <f t="shared" si="155"/>
        <v>49548.08</v>
      </c>
      <c r="K225" s="30"/>
      <c r="L225" s="30"/>
      <c r="M225" s="30"/>
      <c r="N225" s="30"/>
      <c r="P225" s="41"/>
      <c r="AC225" s="41"/>
    </row>
    <row r="226" spans="3:29" s="24" customFormat="1" ht="12.75" x14ac:dyDescent="0.2">
      <c r="C226" s="95">
        <v>42473</v>
      </c>
      <c r="D226" s="96">
        <v>25.05</v>
      </c>
      <c r="E226" s="30">
        <v>53149.840683100003</v>
      </c>
      <c r="G226" s="41">
        <f t="shared" si="153"/>
        <v>5</v>
      </c>
      <c r="H226" s="95">
        <v>41984</v>
      </c>
      <c r="I226" s="97">
        <f t="shared" si="154"/>
        <v>17.44069335</v>
      </c>
      <c r="J226" s="30">
        <f t="shared" si="155"/>
        <v>49861.81</v>
      </c>
      <c r="K226" s="30"/>
      <c r="L226" s="30"/>
      <c r="M226" s="30"/>
      <c r="N226" s="30"/>
      <c r="P226" s="41"/>
      <c r="AC226" s="41"/>
    </row>
    <row r="227" spans="3:29" s="24" customFormat="1" ht="12.75" x14ac:dyDescent="0.2">
      <c r="C227" s="95">
        <v>42472</v>
      </c>
      <c r="D227" s="96">
        <v>25</v>
      </c>
      <c r="E227" s="30">
        <v>52001.863584400002</v>
      </c>
      <c r="G227" s="41">
        <f t="shared" si="153"/>
        <v>6</v>
      </c>
      <c r="H227" s="95">
        <v>41985</v>
      </c>
      <c r="I227" s="97">
        <f t="shared" si="154"/>
        <v>16.960314499999999</v>
      </c>
      <c r="J227" s="30">
        <f t="shared" si="155"/>
        <v>48001.98</v>
      </c>
      <c r="K227" s="30"/>
      <c r="L227" s="30"/>
      <c r="M227" s="97">
        <f t="shared" ref="M227:N227" si="164">AVERAGE(I223:I227)</f>
        <v>17.340696119999997</v>
      </c>
      <c r="N227" s="30">
        <f t="shared" si="164"/>
        <v>49575.881999999998</v>
      </c>
      <c r="P227" s="41"/>
      <c r="AC227" s="41"/>
    </row>
    <row r="228" spans="3:29" s="24" customFormat="1" ht="12.75" x14ac:dyDescent="0.2">
      <c r="C228" s="95">
        <v>42471</v>
      </c>
      <c r="D228" s="96">
        <v>24</v>
      </c>
      <c r="E228" s="30">
        <v>50165.474556599998</v>
      </c>
      <c r="G228" s="41">
        <f t="shared" si="153"/>
        <v>7</v>
      </c>
      <c r="H228" s="95">
        <v>41986</v>
      </c>
      <c r="I228" s="97" t="str">
        <f t="shared" si="154"/>
        <v/>
      </c>
      <c r="J228" s="30" t="str">
        <f t="shared" si="155"/>
        <v/>
      </c>
      <c r="K228" s="30"/>
      <c r="L228" s="30"/>
      <c r="M228" s="30"/>
      <c r="N228" s="30"/>
      <c r="P228" s="41"/>
      <c r="AC228" s="41"/>
    </row>
    <row r="229" spans="3:29" s="24" customFormat="1" ht="12.75" x14ac:dyDescent="0.2">
      <c r="C229" s="95">
        <v>42468</v>
      </c>
      <c r="D229" s="96">
        <v>23.8</v>
      </c>
      <c r="E229" s="30">
        <v>50292.926839400003</v>
      </c>
      <c r="G229" s="41">
        <f t="shared" si="153"/>
        <v>1</v>
      </c>
      <c r="H229" s="95">
        <v>41987</v>
      </c>
      <c r="I229" s="97" t="str">
        <f t="shared" si="154"/>
        <v/>
      </c>
      <c r="J229" s="30" t="str">
        <f t="shared" si="155"/>
        <v/>
      </c>
      <c r="K229" s="30"/>
      <c r="L229" s="30"/>
      <c r="M229" s="30"/>
      <c r="N229" s="30"/>
      <c r="P229" s="41"/>
      <c r="AC229" s="41"/>
    </row>
    <row r="230" spans="3:29" s="24" customFormat="1" ht="12.75" x14ac:dyDescent="0.2">
      <c r="C230" s="95">
        <v>42467</v>
      </c>
      <c r="D230" s="96">
        <v>22.91</v>
      </c>
      <c r="E230" s="30">
        <v>48513.099911700003</v>
      </c>
      <c r="G230" s="41">
        <f t="shared" si="153"/>
        <v>2</v>
      </c>
      <c r="H230" s="95">
        <v>41988</v>
      </c>
      <c r="I230" s="97">
        <f t="shared" si="154"/>
        <v>16.636794049999999</v>
      </c>
      <c r="J230" s="30">
        <f t="shared" si="155"/>
        <v>47018.68</v>
      </c>
      <c r="K230" s="97">
        <f t="shared" ref="K230:L230" si="165">AVERAGE(I224:I227,I230)</f>
        <v>17.197562829999999</v>
      </c>
      <c r="L230" s="30">
        <f t="shared" si="165"/>
        <v>48924.803999999996</v>
      </c>
      <c r="M230" s="30"/>
      <c r="N230" s="30"/>
      <c r="P230" s="41"/>
      <c r="AC230" s="41"/>
    </row>
    <row r="231" spans="3:29" s="24" customFormat="1" ht="12.75" x14ac:dyDescent="0.2">
      <c r="C231" s="95">
        <v>42466</v>
      </c>
      <c r="D231" s="96">
        <v>22.77</v>
      </c>
      <c r="E231" s="30">
        <v>48096.240400900002</v>
      </c>
      <c r="G231" s="41">
        <f t="shared" si="153"/>
        <v>3</v>
      </c>
      <c r="H231" s="95">
        <v>41989</v>
      </c>
      <c r="I231" s="97">
        <f t="shared" si="154"/>
        <v>15.6662327</v>
      </c>
      <c r="J231" s="30">
        <f t="shared" si="155"/>
        <v>47007.51</v>
      </c>
      <c r="K231" s="30"/>
      <c r="L231" s="30"/>
      <c r="M231" s="30"/>
      <c r="N231" s="30"/>
      <c r="P231" s="41"/>
      <c r="AC231" s="41"/>
    </row>
    <row r="232" spans="3:29" s="24" customFormat="1" ht="12.75" x14ac:dyDescent="0.2">
      <c r="C232" s="95">
        <v>42465</v>
      </c>
      <c r="D232" s="96">
        <v>23.300699519999998</v>
      </c>
      <c r="E232" s="30">
        <v>49053.615362800003</v>
      </c>
      <c r="G232" s="41">
        <f t="shared" si="153"/>
        <v>4</v>
      </c>
      <c r="H232" s="95">
        <v>41990</v>
      </c>
      <c r="I232" s="97">
        <f t="shared" si="154"/>
        <v>16.225040750000002</v>
      </c>
      <c r="J232" s="30">
        <f t="shared" si="155"/>
        <v>48713.64</v>
      </c>
      <c r="K232" s="30"/>
      <c r="L232" s="30"/>
      <c r="M232" s="30"/>
      <c r="N232" s="30"/>
      <c r="P232" s="41"/>
      <c r="AC232" s="41"/>
    </row>
    <row r="233" spans="3:29" s="24" customFormat="1" ht="12.75" x14ac:dyDescent="0.2">
      <c r="C233" s="95">
        <v>42464</v>
      </c>
      <c r="D233" s="96">
        <v>23.082750799999999</v>
      </c>
      <c r="E233" s="30">
        <v>48779.985030099997</v>
      </c>
      <c r="G233" s="41">
        <f t="shared" si="153"/>
        <v>5</v>
      </c>
      <c r="H233" s="95">
        <v>41991</v>
      </c>
      <c r="I233" s="97">
        <f t="shared" si="154"/>
        <v>16.7250269</v>
      </c>
      <c r="J233" s="30">
        <f t="shared" si="155"/>
        <v>48495.7</v>
      </c>
      <c r="K233" s="30"/>
      <c r="L233" s="30"/>
      <c r="M233" s="30"/>
      <c r="N233" s="30"/>
      <c r="P233" s="41"/>
      <c r="AC233" s="41"/>
    </row>
    <row r="234" spans="3:29" s="24" customFormat="1" ht="12.75" x14ac:dyDescent="0.2">
      <c r="C234" s="95">
        <v>42461</v>
      </c>
      <c r="D234" s="96">
        <v>23.7266902</v>
      </c>
      <c r="E234" s="30">
        <v>50561.5260757</v>
      </c>
      <c r="G234" s="41">
        <f t="shared" si="153"/>
        <v>6</v>
      </c>
      <c r="H234" s="95">
        <v>41992</v>
      </c>
      <c r="I234" s="97">
        <f t="shared" si="154"/>
        <v>17.028940049999999</v>
      </c>
      <c r="J234" s="30">
        <f t="shared" si="155"/>
        <v>49650.98</v>
      </c>
      <c r="K234" s="30"/>
      <c r="L234" s="30"/>
      <c r="M234" s="97">
        <f t="shared" ref="M234:N234" si="166">AVERAGE(I230:I234)</f>
        <v>16.456406890000004</v>
      </c>
      <c r="N234" s="30">
        <f t="shared" si="166"/>
        <v>48177.302000000011</v>
      </c>
      <c r="P234" s="41"/>
      <c r="AC234" s="41"/>
    </row>
    <row r="235" spans="3:29" s="24" customFormat="1" ht="12.75" x14ac:dyDescent="0.2">
      <c r="C235" s="95">
        <v>42460</v>
      </c>
      <c r="D235" s="96">
        <v>23.75641048</v>
      </c>
      <c r="E235" s="30">
        <v>50055.273100999999</v>
      </c>
      <c r="G235" s="41">
        <f t="shared" si="153"/>
        <v>7</v>
      </c>
      <c r="H235" s="95">
        <v>41993</v>
      </c>
      <c r="I235" s="97" t="str">
        <f t="shared" si="154"/>
        <v/>
      </c>
      <c r="J235" s="30" t="str">
        <f t="shared" si="155"/>
        <v/>
      </c>
      <c r="K235" s="30"/>
      <c r="L235" s="30"/>
      <c r="M235" s="30"/>
      <c r="N235" s="30"/>
      <c r="P235" s="41"/>
      <c r="AC235" s="41"/>
    </row>
    <row r="236" spans="3:29" s="24" customFormat="1" ht="12.75" x14ac:dyDescent="0.2">
      <c r="C236" s="95">
        <v>42459</v>
      </c>
      <c r="D236" s="96">
        <v>23.974359199999999</v>
      </c>
      <c r="E236" s="30">
        <v>51248.924286499998</v>
      </c>
      <c r="G236" s="41">
        <f t="shared" si="153"/>
        <v>1</v>
      </c>
      <c r="H236" s="95">
        <v>41994</v>
      </c>
      <c r="I236" s="97" t="str">
        <f t="shared" si="154"/>
        <v/>
      </c>
      <c r="J236" s="30" t="str">
        <f t="shared" si="155"/>
        <v/>
      </c>
      <c r="K236" s="30"/>
      <c r="L236" s="30"/>
      <c r="M236" s="30"/>
      <c r="N236" s="30"/>
      <c r="P236" s="41"/>
      <c r="AC236" s="41"/>
    </row>
    <row r="237" spans="3:29" s="24" customFormat="1" ht="12.75" x14ac:dyDescent="0.2">
      <c r="C237" s="95">
        <v>42458</v>
      </c>
      <c r="D237" s="96">
        <v>23.637529359999998</v>
      </c>
      <c r="E237" s="30">
        <v>51154.993719500002</v>
      </c>
      <c r="G237" s="41">
        <f t="shared" si="153"/>
        <v>2</v>
      </c>
      <c r="H237" s="95">
        <v>41995</v>
      </c>
      <c r="I237" s="97">
        <f t="shared" si="154"/>
        <v>16.862278</v>
      </c>
      <c r="J237" s="30">
        <f t="shared" si="155"/>
        <v>50120.86</v>
      </c>
      <c r="K237" s="97">
        <f t="shared" ref="K237:L237" si="167">AVERAGE(I231:I234,I237)</f>
        <v>16.501503680000003</v>
      </c>
      <c r="L237" s="30">
        <f t="shared" si="167"/>
        <v>48797.737999999998</v>
      </c>
      <c r="M237" s="30"/>
      <c r="N237" s="30"/>
      <c r="P237" s="41"/>
      <c r="AC237" s="41"/>
    </row>
    <row r="238" spans="3:29" s="24" customFormat="1" ht="12.75" x14ac:dyDescent="0.2">
      <c r="C238" s="95">
        <v>42457</v>
      </c>
      <c r="D238" s="96">
        <v>23.528555000000001</v>
      </c>
      <c r="E238" s="30">
        <v>50838.2261822</v>
      </c>
      <c r="G238" s="41">
        <f t="shared" si="153"/>
        <v>3</v>
      </c>
      <c r="H238" s="95">
        <v>41996</v>
      </c>
      <c r="I238" s="97">
        <f t="shared" si="154"/>
        <v>16.9799218</v>
      </c>
      <c r="J238" s="30">
        <f t="shared" si="155"/>
        <v>50889.81</v>
      </c>
      <c r="K238" s="30"/>
      <c r="L238" s="30"/>
      <c r="M238" s="30"/>
      <c r="N238" s="30"/>
      <c r="P238" s="41"/>
      <c r="AC238" s="41"/>
    </row>
    <row r="239" spans="3:29" s="24" customFormat="1" ht="12.75" x14ac:dyDescent="0.2">
      <c r="C239" s="95">
        <v>42453</v>
      </c>
      <c r="D239" s="96">
        <v>22.8846156</v>
      </c>
      <c r="E239" s="30">
        <v>49657.390604599997</v>
      </c>
      <c r="G239" s="41">
        <f t="shared" si="153"/>
        <v>4</v>
      </c>
      <c r="H239" s="95">
        <v>41997</v>
      </c>
      <c r="I239" s="97" t="str">
        <f t="shared" si="154"/>
        <v/>
      </c>
      <c r="J239" s="30" t="str">
        <f t="shared" si="155"/>
        <v/>
      </c>
      <c r="K239" s="30"/>
      <c r="L239" s="30"/>
      <c r="M239" s="30"/>
      <c r="N239" s="30"/>
      <c r="P239" s="41"/>
      <c r="AC239" s="41"/>
    </row>
    <row r="240" spans="3:29" s="24" customFormat="1" ht="12.75" x14ac:dyDescent="0.2">
      <c r="C240" s="95">
        <v>42452</v>
      </c>
      <c r="D240" s="96">
        <v>22.587412799999999</v>
      </c>
      <c r="E240" s="30">
        <v>49690.046963499997</v>
      </c>
      <c r="G240" s="41">
        <f t="shared" si="153"/>
        <v>5</v>
      </c>
      <c r="H240" s="95">
        <v>41998</v>
      </c>
      <c r="I240" s="97" t="str">
        <f t="shared" si="154"/>
        <v/>
      </c>
      <c r="J240" s="30" t="str">
        <f t="shared" si="155"/>
        <v/>
      </c>
      <c r="K240" s="30"/>
      <c r="L240" s="30"/>
      <c r="M240" s="30"/>
      <c r="N240" s="30"/>
      <c r="P240" s="41"/>
      <c r="AC240" s="41"/>
    </row>
    <row r="241" spans="3:29" s="24" customFormat="1" ht="12.75" x14ac:dyDescent="0.2">
      <c r="C241" s="95">
        <v>42451</v>
      </c>
      <c r="D241" s="96">
        <v>22.825175040000001</v>
      </c>
      <c r="E241" s="30">
        <v>51010.194037399997</v>
      </c>
      <c r="G241" s="41">
        <f t="shared" si="153"/>
        <v>6</v>
      </c>
      <c r="H241" s="95">
        <v>41999</v>
      </c>
      <c r="I241" s="97">
        <f t="shared" si="154"/>
        <v>17.06815465</v>
      </c>
      <c r="J241" s="30">
        <f t="shared" si="155"/>
        <v>50144.63</v>
      </c>
      <c r="K241" s="30"/>
      <c r="L241" s="30"/>
      <c r="M241" s="97">
        <f t="shared" ref="M241:N241" si="168">AVERAGE(I237:I241)</f>
        <v>16.970118150000001</v>
      </c>
      <c r="N241" s="30">
        <f t="shared" si="168"/>
        <v>50385.1</v>
      </c>
      <c r="P241" s="41"/>
      <c r="AC241" s="41"/>
    </row>
    <row r="242" spans="3:29" s="24" customFormat="1" ht="12.75" x14ac:dyDescent="0.2">
      <c r="C242" s="95">
        <v>42450</v>
      </c>
      <c r="D242" s="96">
        <v>23.033217</v>
      </c>
      <c r="E242" s="30">
        <v>51171.545880999998</v>
      </c>
      <c r="G242" s="41">
        <f t="shared" si="153"/>
        <v>7</v>
      </c>
      <c r="H242" s="95">
        <v>42000</v>
      </c>
      <c r="I242" s="97" t="str">
        <f t="shared" si="154"/>
        <v/>
      </c>
      <c r="J242" s="30" t="str">
        <f t="shared" si="155"/>
        <v/>
      </c>
      <c r="K242" s="30"/>
      <c r="L242" s="30"/>
      <c r="M242" s="30"/>
      <c r="N242" s="30"/>
      <c r="P242" s="41"/>
      <c r="AC242" s="41"/>
    </row>
    <row r="243" spans="3:29" s="24" customFormat="1" ht="12.75" x14ac:dyDescent="0.2">
      <c r="C243" s="95">
        <v>42447</v>
      </c>
      <c r="D243" s="96">
        <v>22.934149399999999</v>
      </c>
      <c r="E243" s="30">
        <v>50814.656041000002</v>
      </c>
      <c r="G243" s="41">
        <f t="shared" si="153"/>
        <v>1</v>
      </c>
      <c r="H243" s="95">
        <v>42001</v>
      </c>
      <c r="I243" s="97" t="str">
        <f t="shared" si="154"/>
        <v/>
      </c>
      <c r="J243" s="30" t="str">
        <f t="shared" si="155"/>
        <v/>
      </c>
      <c r="K243" s="30"/>
      <c r="L243" s="30"/>
      <c r="M243" s="30"/>
      <c r="N243" s="30"/>
      <c r="P243" s="41"/>
      <c r="AC243" s="41"/>
    </row>
    <row r="244" spans="3:29" s="24" customFormat="1" ht="12.75" x14ac:dyDescent="0.2">
      <c r="C244" s="95">
        <v>42446</v>
      </c>
      <c r="D244" s="96">
        <v>22.90442912</v>
      </c>
      <c r="E244" s="30">
        <v>50913.789266300002</v>
      </c>
      <c r="G244" s="41">
        <f t="shared" si="153"/>
        <v>2</v>
      </c>
      <c r="H244" s="95">
        <v>42002</v>
      </c>
      <c r="I244" s="97">
        <f t="shared" si="154"/>
        <v>17.3720678</v>
      </c>
      <c r="J244" s="30">
        <f t="shared" si="155"/>
        <v>50593.82</v>
      </c>
      <c r="K244" s="97">
        <f t="shared" ref="K244:L244" si="169">AVERAGE(I238:I241,I244)</f>
        <v>17.14004808333333</v>
      </c>
      <c r="L244" s="30">
        <f t="shared" si="169"/>
        <v>50542.753333333334</v>
      </c>
      <c r="M244" s="30"/>
      <c r="N244" s="30"/>
      <c r="P244" s="41"/>
      <c r="AC244" s="41"/>
    </row>
    <row r="245" spans="3:29" s="24" customFormat="1" ht="12.75" x14ac:dyDescent="0.2">
      <c r="C245" s="95">
        <v>42445</v>
      </c>
      <c r="D245" s="96">
        <v>22.3892776</v>
      </c>
      <c r="E245" s="30">
        <v>47763.431743599998</v>
      </c>
      <c r="G245" s="41">
        <f t="shared" si="153"/>
        <v>3</v>
      </c>
      <c r="H245" s="95">
        <v>42003</v>
      </c>
      <c r="I245" s="97">
        <f t="shared" si="154"/>
        <v>16.67600865</v>
      </c>
      <c r="J245" s="30">
        <f t="shared" si="155"/>
        <v>50007.41</v>
      </c>
      <c r="K245" s="30"/>
      <c r="L245" s="30"/>
      <c r="M245" s="30"/>
      <c r="N245" s="30"/>
      <c r="P245" s="41"/>
      <c r="AC245" s="41"/>
    </row>
    <row r="246" spans="3:29" s="24" customFormat="1" ht="12.75" x14ac:dyDescent="0.2">
      <c r="C246" s="95">
        <v>42444</v>
      </c>
      <c r="D246" s="96">
        <v>22.151515360000001</v>
      </c>
      <c r="E246" s="30">
        <v>47130.022575299998</v>
      </c>
      <c r="G246" s="41">
        <f t="shared" si="153"/>
        <v>4</v>
      </c>
      <c r="H246" s="95">
        <v>42004</v>
      </c>
      <c r="I246" s="97" t="str">
        <f t="shared" si="154"/>
        <v/>
      </c>
      <c r="J246" s="30" t="str">
        <f t="shared" si="155"/>
        <v/>
      </c>
      <c r="K246" s="30"/>
      <c r="L246" s="30"/>
      <c r="M246" s="30"/>
      <c r="N246" s="30"/>
      <c r="P246" s="41"/>
      <c r="AC246" s="41"/>
    </row>
    <row r="247" spans="3:29" s="24" customFormat="1" ht="12.75" x14ac:dyDescent="0.2">
      <c r="C247" s="95">
        <v>42443</v>
      </c>
      <c r="D247" s="96">
        <v>22.339743800000001</v>
      </c>
      <c r="E247" s="30">
        <v>48867.334499299999</v>
      </c>
      <c r="G247" s="41">
        <f t="shared" si="153"/>
        <v>5</v>
      </c>
      <c r="H247" s="95">
        <v>42005</v>
      </c>
      <c r="I247" s="97" t="str">
        <f t="shared" si="154"/>
        <v/>
      </c>
      <c r="J247" s="30" t="str">
        <f t="shared" si="155"/>
        <v/>
      </c>
      <c r="K247" s="30"/>
      <c r="L247" s="30"/>
      <c r="M247" s="30"/>
      <c r="N247" s="30"/>
      <c r="P247" s="41"/>
      <c r="AC247" s="41"/>
    </row>
    <row r="248" spans="3:29" s="24" customFormat="1" ht="12.75" x14ac:dyDescent="0.2">
      <c r="C248" s="95">
        <v>42440</v>
      </c>
      <c r="D248" s="96">
        <v>22.7360142</v>
      </c>
      <c r="E248" s="30">
        <v>49638.675313400003</v>
      </c>
      <c r="G248" s="41">
        <f t="shared" si="153"/>
        <v>6</v>
      </c>
      <c r="H248" s="95">
        <v>42006</v>
      </c>
      <c r="I248" s="97">
        <f t="shared" si="154"/>
        <v>16.470132</v>
      </c>
      <c r="J248" s="30">
        <f t="shared" si="155"/>
        <v>48512.22</v>
      </c>
      <c r="K248" s="30"/>
      <c r="L248" s="30"/>
      <c r="M248" s="97">
        <f t="shared" ref="M248:N248" si="170">AVERAGE(I244:I248)</f>
        <v>16.839402816666666</v>
      </c>
      <c r="N248" s="30">
        <f t="shared" si="170"/>
        <v>49704.483333333337</v>
      </c>
      <c r="P248" s="41"/>
      <c r="AC248" s="41"/>
    </row>
    <row r="249" spans="3:29" s="24" customFormat="1" ht="12.75" x14ac:dyDescent="0.2">
      <c r="C249" s="95">
        <v>42439</v>
      </c>
      <c r="D249" s="96">
        <v>22.7360142</v>
      </c>
      <c r="E249" s="30">
        <v>49571.105159400002</v>
      </c>
      <c r="G249" s="41">
        <f t="shared" si="153"/>
        <v>7</v>
      </c>
      <c r="H249" s="95">
        <v>42007</v>
      </c>
      <c r="I249" s="97" t="str">
        <f t="shared" si="154"/>
        <v/>
      </c>
      <c r="J249" s="30" t="str">
        <f t="shared" si="155"/>
        <v/>
      </c>
      <c r="K249" s="30"/>
      <c r="L249" s="30"/>
      <c r="M249" s="30"/>
      <c r="N249" s="30"/>
      <c r="P249" s="41"/>
      <c r="AC249" s="41"/>
    </row>
    <row r="250" spans="3:29" s="24" customFormat="1" ht="12.75" x14ac:dyDescent="0.2">
      <c r="C250" s="95">
        <v>42438</v>
      </c>
      <c r="D250" s="96">
        <v>22.577506039999999</v>
      </c>
      <c r="E250" s="30">
        <v>48665.090724299997</v>
      </c>
      <c r="G250" s="41">
        <f t="shared" si="153"/>
        <v>1</v>
      </c>
      <c r="H250" s="95">
        <v>42008</v>
      </c>
      <c r="I250" s="97" t="str">
        <f t="shared" si="154"/>
        <v/>
      </c>
      <c r="J250" s="30" t="str">
        <f t="shared" si="155"/>
        <v/>
      </c>
      <c r="K250" s="30"/>
      <c r="L250" s="30"/>
      <c r="M250" s="30"/>
      <c r="N250" s="30"/>
      <c r="P250" s="41"/>
      <c r="AC250" s="41"/>
    </row>
    <row r="251" spans="3:29" s="24" customFormat="1" ht="12.75" x14ac:dyDescent="0.2">
      <c r="C251" s="95">
        <v>42437</v>
      </c>
      <c r="D251" s="96">
        <v>22.676573640000001</v>
      </c>
      <c r="E251" s="30">
        <v>49102.135161400001</v>
      </c>
      <c r="G251" s="41">
        <f t="shared" si="153"/>
        <v>2</v>
      </c>
      <c r="H251" s="95">
        <v>42009</v>
      </c>
      <c r="I251" s="97">
        <f t="shared" si="154"/>
        <v>16.470132</v>
      </c>
      <c r="J251" s="30">
        <f t="shared" si="155"/>
        <v>47516.82</v>
      </c>
      <c r="K251" s="97">
        <f t="shared" ref="K251:L251" si="171">AVERAGE(I245:I248,I251)</f>
        <v>16.53875755</v>
      </c>
      <c r="L251" s="30">
        <f t="shared" si="171"/>
        <v>48678.816666666673</v>
      </c>
      <c r="M251" s="30"/>
      <c r="N251" s="30"/>
      <c r="P251" s="41"/>
      <c r="AC251" s="41"/>
    </row>
    <row r="252" spans="3:29" s="24" customFormat="1" ht="12.75" x14ac:dyDescent="0.2">
      <c r="C252" s="95">
        <v>42436</v>
      </c>
      <c r="D252" s="96">
        <v>22.587412799999999</v>
      </c>
      <c r="E252" s="30">
        <v>49246.101598699999</v>
      </c>
      <c r="G252" s="41">
        <f t="shared" si="153"/>
        <v>3</v>
      </c>
      <c r="H252" s="95">
        <v>42010</v>
      </c>
      <c r="I252" s="97">
        <f t="shared" si="154"/>
        <v>16.646597700000001</v>
      </c>
      <c r="J252" s="30">
        <f t="shared" si="155"/>
        <v>48000.92</v>
      </c>
      <c r="K252" s="30"/>
      <c r="L252" s="30"/>
      <c r="M252" s="30"/>
      <c r="N252" s="30"/>
      <c r="P252" s="41"/>
      <c r="AC252" s="41"/>
    </row>
    <row r="253" spans="3:29" s="24" customFormat="1" ht="12.75" x14ac:dyDescent="0.2">
      <c r="C253" s="95">
        <v>42433</v>
      </c>
      <c r="D253" s="96">
        <v>22.636946600000002</v>
      </c>
      <c r="E253" s="30">
        <v>49084.867819500003</v>
      </c>
      <c r="G253" s="41">
        <f t="shared" si="153"/>
        <v>4</v>
      </c>
      <c r="H253" s="95">
        <v>42011</v>
      </c>
      <c r="I253" s="97">
        <f t="shared" si="154"/>
        <v>16.67600865</v>
      </c>
      <c r="J253" s="30">
        <f t="shared" si="155"/>
        <v>49462.91</v>
      </c>
      <c r="K253" s="30"/>
      <c r="L253" s="30"/>
      <c r="M253" s="30"/>
      <c r="N253" s="30"/>
      <c r="P253" s="41"/>
      <c r="AC253" s="41"/>
    </row>
    <row r="254" spans="3:29" s="24" customFormat="1" ht="12.75" x14ac:dyDescent="0.2">
      <c r="C254" s="95">
        <v>42432</v>
      </c>
      <c r="D254" s="96">
        <v>23.003496720000001</v>
      </c>
      <c r="E254" s="30">
        <v>47193.391569799998</v>
      </c>
      <c r="G254" s="41">
        <f t="shared" si="153"/>
        <v>5</v>
      </c>
      <c r="H254" s="95">
        <v>42012</v>
      </c>
      <c r="I254" s="97">
        <f t="shared" si="154"/>
        <v>16.823063399999999</v>
      </c>
      <c r="J254" s="30">
        <f t="shared" si="155"/>
        <v>49943.3</v>
      </c>
      <c r="K254" s="30"/>
      <c r="L254" s="30"/>
      <c r="M254" s="30"/>
      <c r="N254" s="30"/>
      <c r="P254" s="41"/>
      <c r="AC254" s="41"/>
    </row>
    <row r="255" spans="3:29" s="24" customFormat="1" ht="12.75" x14ac:dyDescent="0.2">
      <c r="C255" s="95">
        <v>42431</v>
      </c>
      <c r="D255" s="96">
        <v>22.488345200000001</v>
      </c>
      <c r="E255" s="30">
        <v>44893.481058099998</v>
      </c>
      <c r="G255" s="41">
        <f t="shared" si="153"/>
        <v>6</v>
      </c>
      <c r="H255" s="95">
        <v>42013</v>
      </c>
      <c r="I255" s="97">
        <f t="shared" si="154"/>
        <v>16.430917399999998</v>
      </c>
      <c r="J255" s="30">
        <f t="shared" si="155"/>
        <v>48840.25</v>
      </c>
      <c r="K255" s="30"/>
      <c r="L255" s="30"/>
      <c r="M255" s="97">
        <f t="shared" ref="M255:N255" si="172">AVERAGE(I251:I255)</f>
        <v>16.60934383</v>
      </c>
      <c r="N255" s="30">
        <f t="shared" si="172"/>
        <v>48752.840000000004</v>
      </c>
      <c r="P255" s="41"/>
      <c r="AC255" s="41"/>
    </row>
    <row r="256" spans="3:29" s="24" customFormat="1" ht="12.75" x14ac:dyDescent="0.2">
      <c r="C256" s="95">
        <v>42430</v>
      </c>
      <c r="D256" s="96">
        <v>22.69638716</v>
      </c>
      <c r="E256" s="30">
        <v>44121.7914561</v>
      </c>
      <c r="G256" s="41">
        <f t="shared" si="153"/>
        <v>7</v>
      </c>
      <c r="H256" s="95">
        <v>42014</v>
      </c>
      <c r="I256" s="97" t="str">
        <f t="shared" si="154"/>
        <v/>
      </c>
      <c r="J256" s="30" t="str">
        <f t="shared" si="155"/>
        <v/>
      </c>
      <c r="K256" s="30"/>
      <c r="L256" s="30"/>
      <c r="M256" s="30"/>
      <c r="N256" s="30"/>
      <c r="P256" s="41"/>
      <c r="AC256" s="41"/>
    </row>
    <row r="257" spans="3:29" s="24" customFormat="1" ht="12.75" x14ac:dyDescent="0.2">
      <c r="C257" s="95">
        <v>42429</v>
      </c>
      <c r="D257" s="96">
        <v>22.39918436</v>
      </c>
      <c r="E257" s="30">
        <v>42793.859989700002</v>
      </c>
      <c r="G257" s="41">
        <f t="shared" si="153"/>
        <v>1</v>
      </c>
      <c r="H257" s="95">
        <v>42015</v>
      </c>
      <c r="I257" s="97" t="str">
        <f t="shared" si="154"/>
        <v/>
      </c>
      <c r="J257" s="30" t="str">
        <f t="shared" si="155"/>
        <v/>
      </c>
      <c r="K257" s="30"/>
      <c r="L257" s="30"/>
      <c r="M257" s="30"/>
      <c r="N257" s="30"/>
      <c r="P257" s="41"/>
      <c r="AC257" s="41"/>
    </row>
    <row r="258" spans="3:29" s="24" customFormat="1" ht="12.75" x14ac:dyDescent="0.2">
      <c r="C258" s="95">
        <v>42426</v>
      </c>
      <c r="D258" s="96">
        <v>22.06235452</v>
      </c>
      <c r="E258" s="30">
        <v>41593.079401499999</v>
      </c>
      <c r="G258" s="41">
        <f t="shared" si="153"/>
        <v>2</v>
      </c>
      <c r="H258" s="95">
        <v>42016</v>
      </c>
      <c r="I258" s="97">
        <f t="shared" si="154"/>
        <v>16.205433450000001</v>
      </c>
      <c r="J258" s="30">
        <f t="shared" si="155"/>
        <v>48139.74</v>
      </c>
      <c r="K258" s="97">
        <f t="shared" ref="K258:L258" si="173">AVERAGE(I252:I255,I258)</f>
        <v>16.55640412</v>
      </c>
      <c r="L258" s="30">
        <f t="shared" si="173"/>
        <v>48877.423999999999</v>
      </c>
      <c r="M258" s="30"/>
      <c r="N258" s="30"/>
      <c r="P258" s="41"/>
      <c r="AC258" s="41"/>
    </row>
    <row r="259" spans="3:29" s="24" customFormat="1" ht="12.75" x14ac:dyDescent="0.2">
      <c r="C259" s="95">
        <v>42425</v>
      </c>
      <c r="D259" s="96">
        <v>21.943473399999998</v>
      </c>
      <c r="E259" s="30">
        <v>41887.902461899997</v>
      </c>
      <c r="G259" s="41">
        <f t="shared" si="153"/>
        <v>3</v>
      </c>
      <c r="H259" s="95">
        <v>42017</v>
      </c>
      <c r="I259" s="97">
        <f t="shared" si="154"/>
        <v>15.293694</v>
      </c>
      <c r="J259" s="30">
        <f t="shared" si="155"/>
        <v>48041.67</v>
      </c>
      <c r="K259" s="30"/>
      <c r="L259" s="30"/>
      <c r="M259" s="30"/>
      <c r="N259" s="30"/>
      <c r="P259" s="41"/>
      <c r="AC259" s="41"/>
    </row>
    <row r="260" spans="3:29" s="24" customFormat="1" ht="12.75" x14ac:dyDescent="0.2">
      <c r="C260" s="95">
        <v>42424</v>
      </c>
      <c r="D260" s="96">
        <v>21.497669200000001</v>
      </c>
      <c r="E260" s="30">
        <v>42084.556729999997</v>
      </c>
      <c r="G260" s="41">
        <f t="shared" si="153"/>
        <v>4</v>
      </c>
      <c r="H260" s="95">
        <v>42018</v>
      </c>
      <c r="I260" s="97">
        <f t="shared" si="154"/>
        <v>15.10742465</v>
      </c>
      <c r="J260" s="30">
        <f t="shared" si="155"/>
        <v>47645.87</v>
      </c>
      <c r="K260" s="30"/>
      <c r="L260" s="30"/>
      <c r="M260" s="30"/>
      <c r="N260" s="30"/>
      <c r="P260" s="41"/>
      <c r="AC260" s="41"/>
    </row>
    <row r="261" spans="3:29" s="24" customFormat="1" ht="12.75" x14ac:dyDescent="0.2">
      <c r="C261" s="95">
        <v>42423</v>
      </c>
      <c r="D261" s="96">
        <v>22.745920959999999</v>
      </c>
      <c r="E261" s="30">
        <v>42520.941204100003</v>
      </c>
      <c r="G261" s="41">
        <f t="shared" si="153"/>
        <v>5</v>
      </c>
      <c r="H261" s="95">
        <v>42019</v>
      </c>
      <c r="I261" s="97">
        <f t="shared" si="154"/>
        <v>15.36231955</v>
      </c>
      <c r="J261" s="30">
        <f t="shared" si="155"/>
        <v>48026.31</v>
      </c>
      <c r="K261" s="30"/>
      <c r="L261" s="30"/>
      <c r="M261" s="30"/>
      <c r="N261" s="30"/>
      <c r="P261" s="41"/>
      <c r="AC261" s="41"/>
    </row>
    <row r="262" spans="3:29" s="24" customFormat="1" ht="12.75" x14ac:dyDescent="0.2">
      <c r="C262" s="95">
        <v>42422</v>
      </c>
      <c r="D262" s="96">
        <v>22.90442912</v>
      </c>
      <c r="E262" s="30">
        <v>43234.854922899998</v>
      </c>
      <c r="G262" s="41">
        <f t="shared" si="153"/>
        <v>6</v>
      </c>
      <c r="H262" s="95">
        <v>42020</v>
      </c>
      <c r="I262" s="97">
        <f t="shared" si="154"/>
        <v>15.6074108</v>
      </c>
      <c r="J262" s="30">
        <f t="shared" si="155"/>
        <v>49016.52</v>
      </c>
      <c r="K262" s="30"/>
      <c r="L262" s="30"/>
      <c r="M262" s="97">
        <f t="shared" ref="M262:N262" si="174">AVERAGE(I258:I262)</f>
        <v>15.515256490000002</v>
      </c>
      <c r="N262" s="30">
        <f t="shared" si="174"/>
        <v>48174.021999999997</v>
      </c>
      <c r="P262" s="41"/>
      <c r="AC262" s="41"/>
    </row>
    <row r="263" spans="3:29" s="24" customFormat="1" ht="12.75" x14ac:dyDescent="0.2">
      <c r="C263" s="95">
        <v>42419</v>
      </c>
      <c r="D263" s="96">
        <v>22.012820720000001</v>
      </c>
      <c r="E263" s="30">
        <v>41543.404612300001</v>
      </c>
      <c r="G263" s="41">
        <f t="shared" ref="G263:G326" si="175">WEEKDAY(H263)</f>
        <v>7</v>
      </c>
      <c r="H263" s="95">
        <v>42021</v>
      </c>
      <c r="I263" s="97" t="str">
        <f t="shared" ref="I263:I326" si="176">IFERROR(VLOOKUP(H263,$C$6:$E$936,2,FALSE),"")</f>
        <v/>
      </c>
      <c r="J263" s="30" t="str">
        <f t="shared" ref="J263:J326" si="177">IFERROR(VLOOKUP(H263,$C$6:$E$936,3,FALSE),"")</f>
        <v/>
      </c>
      <c r="K263" s="30"/>
      <c r="L263" s="30"/>
      <c r="M263" s="30"/>
      <c r="N263" s="30"/>
      <c r="P263" s="41"/>
      <c r="AC263" s="41"/>
    </row>
    <row r="264" spans="3:29" s="24" customFormat="1" ht="12.75" x14ac:dyDescent="0.2">
      <c r="C264" s="95">
        <v>42418</v>
      </c>
      <c r="D264" s="96">
        <v>21.8939396</v>
      </c>
      <c r="E264" s="30">
        <v>41477.632447000004</v>
      </c>
      <c r="G264" s="41">
        <f t="shared" si="175"/>
        <v>1</v>
      </c>
      <c r="H264" s="95">
        <v>42022</v>
      </c>
      <c r="I264" s="97" t="str">
        <f t="shared" si="176"/>
        <v/>
      </c>
      <c r="J264" s="30" t="str">
        <f t="shared" si="177"/>
        <v/>
      </c>
      <c r="K264" s="30"/>
      <c r="L264" s="30"/>
      <c r="M264" s="30"/>
      <c r="N264" s="30"/>
      <c r="P264" s="41"/>
      <c r="AC264" s="41"/>
    </row>
    <row r="265" spans="3:29" s="24" customFormat="1" ht="12.75" x14ac:dyDescent="0.2">
      <c r="C265" s="95">
        <v>42417</v>
      </c>
      <c r="D265" s="96">
        <v>22.002913960000001</v>
      </c>
      <c r="E265" s="30">
        <v>41630.815748100002</v>
      </c>
      <c r="G265" s="41">
        <f t="shared" si="175"/>
        <v>2</v>
      </c>
      <c r="H265" s="95">
        <v>42023</v>
      </c>
      <c r="I265" s="97">
        <f t="shared" si="176"/>
        <v>14.8231188</v>
      </c>
      <c r="J265" s="30">
        <f t="shared" si="177"/>
        <v>47758.01</v>
      </c>
      <c r="K265" s="97">
        <f t="shared" ref="K265:L265" si="178">AVERAGE(I259:I262,I265)</f>
        <v>15.238793560000001</v>
      </c>
      <c r="L265" s="30">
        <f t="shared" si="178"/>
        <v>48097.675999999999</v>
      </c>
      <c r="M265" s="30"/>
      <c r="N265" s="30"/>
      <c r="P265" s="41"/>
      <c r="AC265" s="41"/>
    </row>
    <row r="266" spans="3:29" s="24" customFormat="1" ht="12.75" x14ac:dyDescent="0.2">
      <c r="C266" s="95">
        <v>42416</v>
      </c>
      <c r="D266" s="96">
        <v>21.87412608</v>
      </c>
      <c r="E266" s="30">
        <v>40947.695095100004</v>
      </c>
      <c r="G266" s="41">
        <f t="shared" si="175"/>
        <v>3</v>
      </c>
      <c r="H266" s="95">
        <v>42024</v>
      </c>
      <c r="I266" s="97">
        <f t="shared" si="176"/>
        <v>14.803511500000001</v>
      </c>
      <c r="J266" s="30">
        <f t="shared" si="177"/>
        <v>47876.66</v>
      </c>
      <c r="K266" s="30"/>
      <c r="L266" s="30"/>
      <c r="M266" s="30"/>
      <c r="N266" s="30"/>
      <c r="P266" s="41"/>
      <c r="AC266" s="41"/>
    </row>
    <row r="267" spans="3:29" s="24" customFormat="1" ht="12.75" x14ac:dyDescent="0.2">
      <c r="C267" s="95">
        <v>42415</v>
      </c>
      <c r="D267" s="96">
        <v>21.596736799999999</v>
      </c>
      <c r="E267" s="30">
        <v>40092.892066599998</v>
      </c>
      <c r="G267" s="41">
        <f t="shared" si="175"/>
        <v>4</v>
      </c>
      <c r="H267" s="95">
        <v>42025</v>
      </c>
      <c r="I267" s="97">
        <f t="shared" si="176"/>
        <v>15.185853850000001</v>
      </c>
      <c r="J267" s="30">
        <f t="shared" si="177"/>
        <v>49224.08</v>
      </c>
      <c r="K267" s="30"/>
      <c r="L267" s="30"/>
      <c r="M267" s="30"/>
      <c r="N267" s="30"/>
      <c r="P267" s="41"/>
      <c r="AC267" s="41"/>
    </row>
    <row r="268" spans="3:29" s="24" customFormat="1" ht="12.75" x14ac:dyDescent="0.2">
      <c r="C268" s="95">
        <v>42412</v>
      </c>
      <c r="D268" s="96">
        <v>21.101398799999998</v>
      </c>
      <c r="E268" s="30">
        <v>39808.045794099999</v>
      </c>
      <c r="G268" s="41">
        <f t="shared" si="175"/>
        <v>5</v>
      </c>
      <c r="H268" s="95">
        <v>42026</v>
      </c>
      <c r="I268" s="97">
        <f t="shared" si="176"/>
        <v>14.9799772</v>
      </c>
      <c r="J268" s="30">
        <f t="shared" si="177"/>
        <v>49442.62</v>
      </c>
      <c r="K268" s="30"/>
      <c r="L268" s="30"/>
      <c r="M268" s="30"/>
      <c r="N268" s="30"/>
      <c r="P268" s="41"/>
      <c r="AC268" s="41"/>
    </row>
    <row r="269" spans="3:29" s="24" customFormat="1" ht="12.75" x14ac:dyDescent="0.2">
      <c r="C269" s="95">
        <v>42411</v>
      </c>
      <c r="D269" s="96">
        <v>21.299534000000001</v>
      </c>
      <c r="E269" s="30">
        <v>39318.302911300001</v>
      </c>
      <c r="G269" s="41">
        <f t="shared" si="175"/>
        <v>6</v>
      </c>
      <c r="H269" s="95">
        <v>42027</v>
      </c>
      <c r="I269" s="97">
        <f t="shared" si="176"/>
        <v>13.2349275</v>
      </c>
      <c r="J269" s="30">
        <f t="shared" si="177"/>
        <v>48775.3</v>
      </c>
      <c r="K269" s="30"/>
      <c r="L269" s="30"/>
      <c r="M269" s="97">
        <f t="shared" ref="M269:N269" si="179">AVERAGE(I265:I269)</f>
        <v>14.605477770000002</v>
      </c>
      <c r="N269" s="30">
        <f t="shared" si="179"/>
        <v>48615.333999999995</v>
      </c>
      <c r="P269" s="41"/>
      <c r="AC269" s="41"/>
    </row>
    <row r="270" spans="3:29" s="24" customFormat="1" ht="12.75" x14ac:dyDescent="0.2">
      <c r="C270" s="95">
        <v>42410</v>
      </c>
      <c r="D270" s="96">
        <v>21.745338199999999</v>
      </c>
      <c r="E270" s="30">
        <v>40376.579793800003</v>
      </c>
      <c r="G270" s="41">
        <f t="shared" si="175"/>
        <v>7</v>
      </c>
      <c r="H270" s="95">
        <v>42028</v>
      </c>
      <c r="I270" s="97" t="str">
        <f t="shared" si="176"/>
        <v/>
      </c>
      <c r="J270" s="30" t="str">
        <f t="shared" si="177"/>
        <v/>
      </c>
      <c r="K270" s="30"/>
      <c r="L270" s="30"/>
      <c r="M270" s="30"/>
      <c r="N270" s="30"/>
      <c r="P270" s="41"/>
      <c r="AC270" s="41"/>
    </row>
    <row r="271" spans="3:29" s="24" customFormat="1" ht="12.75" x14ac:dyDescent="0.2">
      <c r="C271" s="95">
        <v>42405</v>
      </c>
      <c r="D271" s="96">
        <v>21.656177360000001</v>
      </c>
      <c r="E271" s="30">
        <v>40592.094121599999</v>
      </c>
      <c r="G271" s="41">
        <f t="shared" si="175"/>
        <v>1</v>
      </c>
      <c r="H271" s="95">
        <v>42029</v>
      </c>
      <c r="I271" s="97" t="str">
        <f t="shared" si="176"/>
        <v/>
      </c>
      <c r="J271" s="30" t="str">
        <f t="shared" si="177"/>
        <v/>
      </c>
      <c r="K271" s="30"/>
      <c r="L271" s="30"/>
      <c r="M271" s="30"/>
      <c r="N271" s="30"/>
      <c r="P271" s="41"/>
      <c r="AC271" s="41"/>
    </row>
    <row r="272" spans="3:29" s="24" customFormat="1" ht="12.75" x14ac:dyDescent="0.2">
      <c r="C272" s="95">
        <v>42404</v>
      </c>
      <c r="D272" s="96">
        <v>21.299534000000001</v>
      </c>
      <c r="E272" s="30">
        <v>40821.7359774</v>
      </c>
      <c r="G272" s="41">
        <f t="shared" si="175"/>
        <v>2</v>
      </c>
      <c r="H272" s="95">
        <v>42030</v>
      </c>
      <c r="I272" s="97">
        <f t="shared" si="176"/>
        <v>12.98983625</v>
      </c>
      <c r="J272" s="30">
        <f t="shared" si="177"/>
        <v>48576.55</v>
      </c>
      <c r="K272" s="97">
        <f t="shared" ref="K272:L272" si="180">AVERAGE(I266:I269,I272)</f>
        <v>14.23882126</v>
      </c>
      <c r="L272" s="30">
        <f t="shared" si="180"/>
        <v>48779.042000000001</v>
      </c>
      <c r="M272" s="30"/>
      <c r="N272" s="30"/>
      <c r="P272" s="41"/>
      <c r="AC272" s="41"/>
    </row>
    <row r="273" spans="3:29" s="24" customFormat="1" ht="12.75" x14ac:dyDescent="0.2">
      <c r="C273" s="95">
        <v>42403</v>
      </c>
      <c r="D273" s="96">
        <v>20.586247279999998</v>
      </c>
      <c r="E273" s="30">
        <v>39588.8164015</v>
      </c>
      <c r="G273" s="41">
        <f t="shared" si="175"/>
        <v>3</v>
      </c>
      <c r="H273" s="95">
        <v>42031</v>
      </c>
      <c r="I273" s="97">
        <f t="shared" si="176"/>
        <v>13.49962605</v>
      </c>
      <c r="J273" s="30">
        <f t="shared" si="177"/>
        <v>48591.23</v>
      </c>
      <c r="K273" s="30"/>
      <c r="L273" s="30"/>
      <c r="M273" s="30"/>
      <c r="N273" s="30"/>
      <c r="P273" s="41"/>
      <c r="AC273" s="41"/>
    </row>
    <row r="274" spans="3:29" s="24" customFormat="1" ht="12.75" x14ac:dyDescent="0.2">
      <c r="C274" s="95">
        <v>42402</v>
      </c>
      <c r="D274" s="96">
        <v>20.5069932</v>
      </c>
      <c r="E274" s="30">
        <v>38596.167316699997</v>
      </c>
      <c r="G274" s="41">
        <f t="shared" si="175"/>
        <v>4</v>
      </c>
      <c r="H274" s="95">
        <v>42032</v>
      </c>
      <c r="I274" s="97">
        <f t="shared" si="176"/>
        <v>13.038854499999999</v>
      </c>
      <c r="J274" s="30">
        <f t="shared" si="177"/>
        <v>47694.54</v>
      </c>
      <c r="K274" s="30"/>
      <c r="L274" s="30"/>
      <c r="M274" s="30"/>
      <c r="N274" s="30"/>
      <c r="P274" s="41"/>
      <c r="AC274" s="41"/>
    </row>
    <row r="275" spans="3:29" s="24" customFormat="1" ht="12.75" x14ac:dyDescent="0.2">
      <c r="C275" s="95">
        <v>42401</v>
      </c>
      <c r="D275" s="96">
        <v>21.141025840000001</v>
      </c>
      <c r="E275" s="30">
        <v>40570.036222399998</v>
      </c>
      <c r="G275" s="41">
        <f t="shared" si="175"/>
        <v>5</v>
      </c>
      <c r="H275" s="95">
        <v>42033</v>
      </c>
      <c r="I275" s="97">
        <f t="shared" si="176"/>
        <v>13.225123849999999</v>
      </c>
      <c r="J275" s="30">
        <f t="shared" si="177"/>
        <v>47762.239999999998</v>
      </c>
      <c r="K275" s="30"/>
      <c r="L275" s="30"/>
      <c r="M275" s="30"/>
      <c r="N275" s="30"/>
      <c r="P275" s="41"/>
      <c r="AC275" s="41"/>
    </row>
    <row r="276" spans="3:29" s="24" customFormat="1" ht="12.75" x14ac:dyDescent="0.2">
      <c r="C276" s="95">
        <v>42398</v>
      </c>
      <c r="D276" s="96">
        <v>21.121212320000001</v>
      </c>
      <c r="E276" s="30">
        <v>40405.990161900001</v>
      </c>
      <c r="G276" s="41">
        <f t="shared" si="175"/>
        <v>6</v>
      </c>
      <c r="H276" s="95">
        <v>42034</v>
      </c>
      <c r="I276" s="97">
        <f t="shared" si="176"/>
        <v>13.038854499999999</v>
      </c>
      <c r="J276" s="30">
        <f t="shared" si="177"/>
        <v>46907.68</v>
      </c>
      <c r="K276" s="30"/>
      <c r="L276" s="30"/>
      <c r="M276" s="97">
        <f t="shared" ref="M276:N276" si="181">AVERAGE(I272:I276)</f>
        <v>13.15845903</v>
      </c>
      <c r="N276" s="30">
        <f t="shared" si="181"/>
        <v>47906.447999999997</v>
      </c>
      <c r="P276" s="41"/>
      <c r="AC276" s="41"/>
    </row>
    <row r="277" spans="3:29" s="24" customFormat="1" ht="12.75" x14ac:dyDescent="0.2">
      <c r="C277" s="95">
        <v>42397</v>
      </c>
      <c r="D277" s="96">
        <v>20.66550136</v>
      </c>
      <c r="E277" s="30">
        <v>38630.192052899998</v>
      </c>
      <c r="G277" s="41">
        <f t="shared" si="175"/>
        <v>7</v>
      </c>
      <c r="H277" s="95">
        <v>42035</v>
      </c>
      <c r="I277" s="97" t="str">
        <f t="shared" si="176"/>
        <v/>
      </c>
      <c r="J277" s="30" t="str">
        <f t="shared" si="177"/>
        <v/>
      </c>
      <c r="K277" s="30"/>
      <c r="L277" s="30"/>
      <c r="M277" s="30"/>
      <c r="N277" s="30"/>
      <c r="P277" s="41"/>
      <c r="AC277" s="41"/>
    </row>
    <row r="278" spans="3:29" s="24" customFormat="1" ht="12.75" x14ac:dyDescent="0.2">
      <c r="C278" s="95">
        <v>42396</v>
      </c>
      <c r="D278" s="96">
        <v>20.447552640000001</v>
      </c>
      <c r="E278" s="30">
        <v>38376.367558099999</v>
      </c>
      <c r="G278" s="41">
        <f t="shared" si="175"/>
        <v>1</v>
      </c>
      <c r="H278" s="95">
        <v>42036</v>
      </c>
      <c r="I278" s="97" t="str">
        <f t="shared" si="176"/>
        <v/>
      </c>
      <c r="J278" s="30" t="str">
        <f t="shared" si="177"/>
        <v/>
      </c>
      <c r="K278" s="30"/>
      <c r="L278" s="30"/>
      <c r="M278" s="30"/>
      <c r="N278" s="30"/>
      <c r="P278" s="41"/>
      <c r="AC278" s="41"/>
    </row>
    <row r="279" spans="3:29" s="24" customFormat="1" ht="12.75" x14ac:dyDescent="0.2">
      <c r="C279" s="95">
        <v>42395</v>
      </c>
      <c r="D279" s="96">
        <v>19.595571280000001</v>
      </c>
      <c r="E279" s="30">
        <v>37497.476179199999</v>
      </c>
      <c r="G279" s="41">
        <f t="shared" si="175"/>
        <v>2</v>
      </c>
      <c r="H279" s="95">
        <v>42037</v>
      </c>
      <c r="I279" s="97">
        <f t="shared" si="176"/>
        <v>13.00944355</v>
      </c>
      <c r="J279" s="30">
        <f t="shared" si="177"/>
        <v>47650.73</v>
      </c>
      <c r="K279" s="97">
        <f t="shared" ref="K279:L279" si="182">AVERAGE(I273:I276,I279)</f>
        <v>13.162380489999999</v>
      </c>
      <c r="L279" s="30">
        <f t="shared" si="182"/>
        <v>47721.284</v>
      </c>
      <c r="M279" s="30"/>
      <c r="N279" s="30"/>
      <c r="P279" s="41"/>
      <c r="AC279" s="41"/>
    </row>
    <row r="280" spans="3:29" s="24" customFormat="1" ht="12.75" x14ac:dyDescent="0.2">
      <c r="C280" s="95">
        <v>42391</v>
      </c>
      <c r="D280" s="96">
        <v>19.30827524</v>
      </c>
      <c r="E280" s="30">
        <v>38031.220451599998</v>
      </c>
      <c r="G280" s="41">
        <f t="shared" si="175"/>
        <v>3</v>
      </c>
      <c r="H280" s="95">
        <v>42038</v>
      </c>
      <c r="I280" s="97">
        <f t="shared" si="176"/>
        <v>13.20551655</v>
      </c>
      <c r="J280" s="30">
        <f t="shared" si="177"/>
        <v>48963.66</v>
      </c>
      <c r="K280" s="30"/>
      <c r="L280" s="30"/>
      <c r="M280" s="30"/>
      <c r="N280" s="30"/>
      <c r="P280" s="41"/>
      <c r="AC280" s="41"/>
    </row>
    <row r="281" spans="3:29" s="24" customFormat="1" ht="12.75" x14ac:dyDescent="0.2">
      <c r="C281" s="95">
        <v>42390</v>
      </c>
      <c r="D281" s="96">
        <v>18.575175000000002</v>
      </c>
      <c r="E281" s="30">
        <v>37717.108704699996</v>
      </c>
      <c r="G281" s="41">
        <f t="shared" si="175"/>
        <v>4</v>
      </c>
      <c r="H281" s="95">
        <v>42039</v>
      </c>
      <c r="I281" s="97">
        <f t="shared" si="176"/>
        <v>13.8231465</v>
      </c>
      <c r="J281" s="30">
        <f t="shared" si="177"/>
        <v>49301.05</v>
      </c>
      <c r="K281" s="30"/>
      <c r="L281" s="30"/>
      <c r="M281" s="30"/>
      <c r="N281" s="30"/>
      <c r="P281" s="41"/>
      <c r="AC281" s="41"/>
    </row>
    <row r="282" spans="3:29" s="24" customFormat="1" ht="12.75" x14ac:dyDescent="0.2">
      <c r="C282" s="95">
        <v>42389</v>
      </c>
      <c r="D282" s="96">
        <v>18.822844</v>
      </c>
      <c r="E282" s="30">
        <v>37645.4781611</v>
      </c>
      <c r="G282" s="41">
        <f t="shared" si="175"/>
        <v>5</v>
      </c>
      <c r="H282" s="95">
        <v>42040</v>
      </c>
      <c r="I282" s="97">
        <f t="shared" si="176"/>
        <v>13.77412825</v>
      </c>
      <c r="J282" s="30">
        <f t="shared" si="177"/>
        <v>49233.85</v>
      </c>
      <c r="K282" s="30"/>
      <c r="L282" s="30"/>
      <c r="M282" s="30"/>
      <c r="N282" s="30"/>
      <c r="P282" s="41"/>
      <c r="AC282" s="41"/>
    </row>
    <row r="283" spans="3:29" s="24" customFormat="1" ht="12.75" x14ac:dyDescent="0.2">
      <c r="C283" s="95">
        <v>42388</v>
      </c>
      <c r="D283" s="96">
        <v>18.921911600000001</v>
      </c>
      <c r="E283" s="30">
        <v>38057.013948699998</v>
      </c>
      <c r="G283" s="41">
        <f t="shared" si="175"/>
        <v>6</v>
      </c>
      <c r="H283" s="95">
        <v>42041</v>
      </c>
      <c r="I283" s="97">
        <f t="shared" si="176"/>
        <v>13.7055027</v>
      </c>
      <c r="J283" s="30">
        <f t="shared" si="177"/>
        <v>48792.27</v>
      </c>
      <c r="K283" s="30"/>
      <c r="L283" s="30"/>
      <c r="M283" s="97">
        <f t="shared" ref="M283:N283" si="183">AVERAGE(I279:I283)</f>
        <v>13.503547509999999</v>
      </c>
      <c r="N283" s="30">
        <f t="shared" si="183"/>
        <v>48788.311999999998</v>
      </c>
      <c r="P283" s="41"/>
      <c r="AC283" s="41"/>
    </row>
    <row r="284" spans="3:29" s="24" customFormat="1" ht="12.75" x14ac:dyDescent="0.2">
      <c r="C284" s="95">
        <v>42387</v>
      </c>
      <c r="D284" s="96">
        <v>18.753496680000001</v>
      </c>
      <c r="E284" s="30">
        <v>37937.272806599998</v>
      </c>
      <c r="G284" s="41">
        <f t="shared" si="175"/>
        <v>7</v>
      </c>
      <c r="H284" s="95">
        <v>42042</v>
      </c>
      <c r="I284" s="97" t="str">
        <f t="shared" si="176"/>
        <v/>
      </c>
      <c r="J284" s="30" t="str">
        <f t="shared" si="177"/>
        <v/>
      </c>
      <c r="K284" s="30"/>
      <c r="L284" s="30"/>
      <c r="M284" s="30"/>
      <c r="N284" s="30"/>
      <c r="P284" s="41"/>
      <c r="AC284" s="41"/>
    </row>
    <row r="285" spans="3:29" s="24" customFormat="1" ht="12.75" x14ac:dyDescent="0.2">
      <c r="C285" s="95">
        <v>42384</v>
      </c>
      <c r="D285" s="96">
        <v>17.534965199999998</v>
      </c>
      <c r="E285" s="30">
        <v>38569.125141500001</v>
      </c>
      <c r="G285" s="41">
        <f t="shared" si="175"/>
        <v>1</v>
      </c>
      <c r="H285" s="95">
        <v>42043</v>
      </c>
      <c r="I285" s="97" t="str">
        <f t="shared" si="176"/>
        <v/>
      </c>
      <c r="J285" s="30" t="str">
        <f t="shared" si="177"/>
        <v/>
      </c>
      <c r="K285" s="30"/>
      <c r="L285" s="30"/>
      <c r="M285" s="30"/>
      <c r="N285" s="30"/>
      <c r="P285" s="41"/>
      <c r="AC285" s="41"/>
    </row>
    <row r="286" spans="3:29" s="24" customFormat="1" ht="12.75" x14ac:dyDescent="0.2">
      <c r="C286" s="95">
        <v>42383</v>
      </c>
      <c r="D286" s="96">
        <v>18.060023480000002</v>
      </c>
      <c r="E286" s="30">
        <v>39500.108190699997</v>
      </c>
      <c r="G286" s="41">
        <f t="shared" si="175"/>
        <v>2</v>
      </c>
      <c r="H286" s="95">
        <v>42044</v>
      </c>
      <c r="I286" s="97">
        <f t="shared" si="176"/>
        <v>13.7447173</v>
      </c>
      <c r="J286" s="30">
        <f t="shared" si="177"/>
        <v>49382.58</v>
      </c>
      <c r="K286" s="97">
        <f t="shared" ref="K286:L286" si="184">AVERAGE(I280:I283,I286)</f>
        <v>13.650602259999999</v>
      </c>
      <c r="L286" s="30">
        <f t="shared" si="184"/>
        <v>49134.681999999993</v>
      </c>
      <c r="M286" s="30"/>
      <c r="N286" s="30"/>
      <c r="P286" s="41"/>
      <c r="AC286" s="41"/>
    </row>
    <row r="287" spans="3:29" s="24" customFormat="1" ht="12.75" x14ac:dyDescent="0.2">
      <c r="C287" s="95">
        <v>42382</v>
      </c>
      <c r="D287" s="96">
        <v>17.95104912</v>
      </c>
      <c r="E287" s="30">
        <v>38944.440020100003</v>
      </c>
      <c r="G287" s="41">
        <f t="shared" si="175"/>
        <v>3</v>
      </c>
      <c r="H287" s="95">
        <v>42045</v>
      </c>
      <c r="I287" s="97">
        <f t="shared" si="176"/>
        <v>13.970201250000001</v>
      </c>
      <c r="J287" s="30">
        <f t="shared" si="177"/>
        <v>48510.28</v>
      </c>
      <c r="K287" s="30"/>
      <c r="L287" s="30"/>
      <c r="M287" s="30"/>
      <c r="N287" s="30"/>
      <c r="P287" s="41"/>
      <c r="AC287" s="41"/>
    </row>
    <row r="288" spans="3:29" s="24" customFormat="1" ht="12.75" x14ac:dyDescent="0.2">
      <c r="C288" s="95">
        <v>42381</v>
      </c>
      <c r="D288" s="96">
        <v>17.4854314</v>
      </c>
      <c r="E288" s="30">
        <v>39513.827736400002</v>
      </c>
      <c r="G288" s="41">
        <f t="shared" si="175"/>
        <v>4</v>
      </c>
      <c r="H288" s="95">
        <v>42046</v>
      </c>
      <c r="I288" s="97">
        <f t="shared" si="176"/>
        <v>14.1564706</v>
      </c>
      <c r="J288" s="30">
        <f t="shared" si="177"/>
        <v>48239.67</v>
      </c>
      <c r="K288" s="30"/>
      <c r="L288" s="30"/>
      <c r="M288" s="30"/>
      <c r="N288" s="30"/>
      <c r="P288" s="41"/>
      <c r="AC288" s="41"/>
    </row>
    <row r="289" spans="3:29" s="24" customFormat="1" ht="12.75" x14ac:dyDescent="0.2">
      <c r="C289" s="95">
        <v>42380</v>
      </c>
      <c r="D289" s="96">
        <v>17.089161000000001</v>
      </c>
      <c r="E289" s="30">
        <v>39950.490598999997</v>
      </c>
      <c r="G289" s="41">
        <f t="shared" si="175"/>
        <v>5</v>
      </c>
      <c r="H289" s="95">
        <v>42047</v>
      </c>
      <c r="I289" s="97">
        <f t="shared" si="176"/>
        <v>14.607438500000001</v>
      </c>
      <c r="J289" s="30">
        <f t="shared" si="177"/>
        <v>49532.72</v>
      </c>
      <c r="K289" s="30"/>
      <c r="L289" s="30"/>
      <c r="M289" s="30"/>
      <c r="N289" s="30"/>
      <c r="P289" s="41"/>
      <c r="AC289" s="41"/>
    </row>
    <row r="290" spans="3:29" s="24" customFormat="1" ht="12.75" x14ac:dyDescent="0.2">
      <c r="C290" s="95">
        <v>42377</v>
      </c>
      <c r="D290" s="96">
        <v>16.663170319999999</v>
      </c>
      <c r="E290" s="30">
        <v>40612.207226999999</v>
      </c>
      <c r="G290" s="41">
        <f t="shared" si="175"/>
        <v>6</v>
      </c>
      <c r="H290" s="95">
        <v>42048</v>
      </c>
      <c r="I290" s="97">
        <f t="shared" si="176"/>
        <v>15.048602750000001</v>
      </c>
      <c r="J290" s="30">
        <f t="shared" si="177"/>
        <v>50635.92</v>
      </c>
      <c r="K290" s="30"/>
      <c r="L290" s="30"/>
      <c r="M290" s="97">
        <f t="shared" ref="M290:N290" si="185">AVERAGE(I286:I290)</f>
        <v>14.30548608</v>
      </c>
      <c r="N290" s="30">
        <f t="shared" si="185"/>
        <v>49260.233999999997</v>
      </c>
      <c r="P290" s="41"/>
      <c r="AC290" s="41"/>
    </row>
    <row r="291" spans="3:29" s="24" customFormat="1" ht="12.75" x14ac:dyDescent="0.2">
      <c r="C291" s="95">
        <v>42376</v>
      </c>
      <c r="D291" s="96">
        <v>16.46503512</v>
      </c>
      <c r="E291" s="30">
        <v>40694.7205464</v>
      </c>
      <c r="G291" s="41">
        <f t="shared" si="175"/>
        <v>7</v>
      </c>
      <c r="H291" s="95">
        <v>42049</v>
      </c>
      <c r="I291" s="97" t="str">
        <f t="shared" si="176"/>
        <v/>
      </c>
      <c r="J291" s="30" t="str">
        <f t="shared" si="177"/>
        <v/>
      </c>
      <c r="K291" s="30"/>
      <c r="L291" s="30"/>
      <c r="M291" s="30"/>
      <c r="N291" s="30"/>
      <c r="P291" s="41"/>
      <c r="AC291" s="41"/>
    </row>
    <row r="292" spans="3:29" s="24" customFormat="1" ht="12.75" x14ac:dyDescent="0.2">
      <c r="C292" s="95">
        <v>42375</v>
      </c>
      <c r="D292" s="96">
        <v>17.584499000000001</v>
      </c>
      <c r="E292" s="30">
        <v>41773.142994000002</v>
      </c>
      <c r="G292" s="41">
        <f t="shared" si="175"/>
        <v>1</v>
      </c>
      <c r="H292" s="95">
        <v>42050</v>
      </c>
      <c r="I292" s="97" t="str">
        <f t="shared" si="176"/>
        <v/>
      </c>
      <c r="J292" s="30" t="str">
        <f t="shared" si="177"/>
        <v/>
      </c>
      <c r="K292" s="30"/>
      <c r="L292" s="30"/>
      <c r="M292" s="30"/>
      <c r="N292" s="30"/>
      <c r="P292" s="41"/>
      <c r="AC292" s="41"/>
    </row>
    <row r="293" spans="3:29" s="24" customFormat="1" ht="12.75" x14ac:dyDescent="0.2">
      <c r="C293" s="95">
        <v>42374</v>
      </c>
      <c r="D293" s="96">
        <v>18.178904599999999</v>
      </c>
      <c r="E293" s="30">
        <v>42419.321321199997</v>
      </c>
      <c r="G293" s="41">
        <f t="shared" si="175"/>
        <v>2</v>
      </c>
      <c r="H293" s="95">
        <v>42051</v>
      </c>
      <c r="I293" s="97" t="str">
        <f t="shared" si="176"/>
        <v/>
      </c>
      <c r="J293" s="30" t="str">
        <f t="shared" si="177"/>
        <v/>
      </c>
      <c r="K293" s="97">
        <f t="shared" ref="K293:L293" si="186">AVERAGE(I287:I290,I293)</f>
        <v>14.445678275000001</v>
      </c>
      <c r="L293" s="30">
        <f t="shared" si="186"/>
        <v>49229.647499999992</v>
      </c>
      <c r="M293" s="30"/>
      <c r="N293" s="30"/>
      <c r="P293" s="41"/>
      <c r="AC293" s="41"/>
    </row>
    <row r="294" spans="3:29" s="24" customFormat="1" ht="12.75" x14ac:dyDescent="0.2">
      <c r="C294" s="95">
        <v>42373</v>
      </c>
      <c r="D294" s="96">
        <v>17.9807694</v>
      </c>
      <c r="E294" s="30">
        <v>42141.036986699997</v>
      </c>
      <c r="G294" s="41">
        <f t="shared" si="175"/>
        <v>3</v>
      </c>
      <c r="H294" s="95">
        <v>42052</v>
      </c>
      <c r="I294" s="97" t="str">
        <f t="shared" si="176"/>
        <v/>
      </c>
      <c r="J294" s="30" t="str">
        <f t="shared" si="177"/>
        <v/>
      </c>
      <c r="K294" s="30"/>
      <c r="L294" s="30"/>
      <c r="M294" s="30"/>
      <c r="N294" s="30"/>
      <c r="P294" s="41"/>
      <c r="AC294" s="41"/>
    </row>
    <row r="295" spans="3:29" s="24" customFormat="1" ht="12.75" x14ac:dyDescent="0.2">
      <c r="C295" s="95">
        <v>42368</v>
      </c>
      <c r="D295" s="96">
        <v>18.753496680000001</v>
      </c>
      <c r="E295" s="30">
        <v>43349.960261300002</v>
      </c>
      <c r="G295" s="41">
        <f t="shared" si="175"/>
        <v>4</v>
      </c>
      <c r="H295" s="95">
        <v>42053</v>
      </c>
      <c r="I295" s="97">
        <f t="shared" si="176"/>
        <v>15.3917305</v>
      </c>
      <c r="J295" s="30">
        <f t="shared" si="177"/>
        <v>51280.36</v>
      </c>
      <c r="K295" s="30"/>
      <c r="L295" s="30"/>
      <c r="M295" s="30"/>
      <c r="N295" s="30"/>
      <c r="P295" s="41"/>
      <c r="AC295" s="41"/>
    </row>
    <row r="296" spans="3:29" s="24" customFormat="1" ht="12.75" x14ac:dyDescent="0.2">
      <c r="C296" s="95">
        <v>42367</v>
      </c>
      <c r="D296" s="96">
        <v>18.684149359999999</v>
      </c>
      <c r="E296" s="30">
        <v>43653.967448099997</v>
      </c>
      <c r="G296" s="41">
        <f t="shared" si="175"/>
        <v>5</v>
      </c>
      <c r="H296" s="95">
        <v>42054</v>
      </c>
      <c r="I296" s="97">
        <f t="shared" si="176"/>
        <v>15.430945100000001</v>
      </c>
      <c r="J296" s="30">
        <f t="shared" si="177"/>
        <v>51294.03</v>
      </c>
      <c r="K296" s="30"/>
      <c r="L296" s="30"/>
      <c r="M296" s="30"/>
      <c r="N296" s="30"/>
      <c r="P296" s="41"/>
      <c r="AC296" s="41"/>
    </row>
    <row r="297" spans="3:29" s="24" customFormat="1" ht="12.75" x14ac:dyDescent="0.2">
      <c r="C297" s="95">
        <v>42366</v>
      </c>
      <c r="D297" s="96">
        <v>18.822844</v>
      </c>
      <c r="E297" s="30">
        <v>43764.337809800003</v>
      </c>
      <c r="G297" s="41">
        <f t="shared" si="175"/>
        <v>6</v>
      </c>
      <c r="H297" s="95">
        <v>42055</v>
      </c>
      <c r="I297" s="97">
        <f t="shared" si="176"/>
        <v>15.293694</v>
      </c>
      <c r="J297" s="30">
        <f t="shared" si="177"/>
        <v>51237.7</v>
      </c>
      <c r="K297" s="30"/>
      <c r="L297" s="30"/>
      <c r="M297" s="97">
        <f t="shared" ref="M297:N297" si="187">AVERAGE(I293:I297)</f>
        <v>15.372123199999999</v>
      </c>
      <c r="N297" s="30">
        <f t="shared" si="187"/>
        <v>51270.696666666663</v>
      </c>
      <c r="P297" s="41"/>
      <c r="AC297" s="41"/>
    </row>
    <row r="298" spans="3:29" s="24" customFormat="1" ht="12.75" x14ac:dyDescent="0.2">
      <c r="C298" s="95">
        <v>42361</v>
      </c>
      <c r="D298" s="96">
        <v>19.120046800000001</v>
      </c>
      <c r="E298" s="30">
        <v>44014.934036300001</v>
      </c>
      <c r="G298" s="41">
        <f t="shared" si="175"/>
        <v>7</v>
      </c>
      <c r="H298" s="95">
        <v>42056</v>
      </c>
      <c r="I298" s="97" t="str">
        <f t="shared" si="176"/>
        <v/>
      </c>
      <c r="J298" s="30" t="str">
        <f t="shared" si="177"/>
        <v/>
      </c>
      <c r="K298" s="30"/>
      <c r="L298" s="30"/>
      <c r="M298" s="30"/>
      <c r="N298" s="30"/>
      <c r="P298" s="41"/>
      <c r="AC298" s="41"/>
    </row>
    <row r="299" spans="3:29" s="24" customFormat="1" ht="12.75" x14ac:dyDescent="0.2">
      <c r="C299" s="95">
        <v>42360</v>
      </c>
      <c r="D299" s="96">
        <v>17.861888279999999</v>
      </c>
      <c r="E299" s="30">
        <v>43469.515971699999</v>
      </c>
      <c r="G299" s="41">
        <f t="shared" si="175"/>
        <v>1</v>
      </c>
      <c r="H299" s="95">
        <v>42057</v>
      </c>
      <c r="I299" s="97" t="str">
        <f t="shared" si="176"/>
        <v/>
      </c>
      <c r="J299" s="30" t="str">
        <f t="shared" si="177"/>
        <v/>
      </c>
      <c r="K299" s="30"/>
      <c r="L299" s="30"/>
      <c r="M299" s="30"/>
      <c r="N299" s="30"/>
      <c r="P299" s="41"/>
      <c r="AC299" s="41"/>
    </row>
    <row r="300" spans="3:29" s="24" customFormat="1" ht="12.75" x14ac:dyDescent="0.2">
      <c r="C300" s="95">
        <v>42359</v>
      </c>
      <c r="D300" s="96">
        <v>17.832167999999999</v>
      </c>
      <c r="E300" s="30">
        <v>43199.953916999999</v>
      </c>
      <c r="G300" s="41">
        <f t="shared" si="175"/>
        <v>2</v>
      </c>
      <c r="H300" s="95">
        <v>42058</v>
      </c>
      <c r="I300" s="97">
        <f t="shared" si="176"/>
        <v>15.77407285</v>
      </c>
      <c r="J300" s="30">
        <f t="shared" si="177"/>
        <v>51280.639999999999</v>
      </c>
      <c r="K300" s="97">
        <f t="shared" ref="K300:L300" si="188">AVERAGE(I294:I297,I300)</f>
        <v>15.472610612499999</v>
      </c>
      <c r="L300" s="30">
        <f t="shared" si="188"/>
        <v>51273.182499999995</v>
      </c>
      <c r="M300" s="30"/>
      <c r="N300" s="30"/>
      <c r="P300" s="41"/>
      <c r="AC300" s="41"/>
    </row>
    <row r="301" spans="3:29" s="24" customFormat="1" ht="12.75" x14ac:dyDescent="0.2">
      <c r="C301" s="95">
        <v>42356</v>
      </c>
      <c r="D301" s="96">
        <v>17.435897600000001</v>
      </c>
      <c r="E301" s="30">
        <v>43910.598411899999</v>
      </c>
      <c r="G301" s="41">
        <f t="shared" si="175"/>
        <v>3</v>
      </c>
      <c r="H301" s="95">
        <v>42059</v>
      </c>
      <c r="I301" s="97">
        <f t="shared" si="176"/>
        <v>15.999556800000001</v>
      </c>
      <c r="J301" s="30">
        <f t="shared" si="177"/>
        <v>51874.17</v>
      </c>
      <c r="K301" s="30"/>
      <c r="L301" s="30"/>
      <c r="M301" s="30"/>
      <c r="N301" s="30"/>
      <c r="P301" s="41"/>
      <c r="AC301" s="41"/>
    </row>
    <row r="302" spans="3:29" s="24" customFormat="1" ht="12.75" x14ac:dyDescent="0.2">
      <c r="C302" s="95">
        <v>42355</v>
      </c>
      <c r="D302" s="96">
        <v>18.069930240000001</v>
      </c>
      <c r="E302" s="30">
        <v>45261.479368400003</v>
      </c>
      <c r="G302" s="41">
        <f t="shared" si="175"/>
        <v>4</v>
      </c>
      <c r="H302" s="95">
        <v>42060</v>
      </c>
      <c r="I302" s="97">
        <f t="shared" si="176"/>
        <v>16.28386265</v>
      </c>
      <c r="J302" s="30">
        <f t="shared" si="177"/>
        <v>51811.02</v>
      </c>
      <c r="K302" s="30"/>
      <c r="L302" s="30"/>
      <c r="M302" s="30"/>
      <c r="N302" s="30"/>
      <c r="P302" s="41"/>
      <c r="AC302" s="41"/>
    </row>
    <row r="303" spans="3:29" s="24" customFormat="1" ht="12.75" x14ac:dyDescent="0.2">
      <c r="C303" s="95">
        <v>42354</v>
      </c>
      <c r="D303" s="96">
        <v>17.65384632</v>
      </c>
      <c r="E303" s="30">
        <v>45015.845130499998</v>
      </c>
      <c r="G303" s="41">
        <f t="shared" si="175"/>
        <v>5</v>
      </c>
      <c r="H303" s="95">
        <v>42061</v>
      </c>
      <c r="I303" s="97">
        <f t="shared" si="176"/>
        <v>16.783848800000001</v>
      </c>
      <c r="J303" s="30">
        <f t="shared" si="177"/>
        <v>51760.54</v>
      </c>
      <c r="K303" s="30"/>
      <c r="L303" s="30"/>
      <c r="M303" s="30"/>
      <c r="N303" s="30"/>
      <c r="P303" s="41"/>
      <c r="AC303" s="41"/>
    </row>
    <row r="304" spans="3:29" s="24" customFormat="1" ht="12.75" x14ac:dyDescent="0.2">
      <c r="C304" s="95">
        <v>42353</v>
      </c>
      <c r="D304" s="96">
        <v>17.723193640000002</v>
      </c>
      <c r="E304" s="30">
        <v>44872.467707000003</v>
      </c>
      <c r="G304" s="41">
        <f t="shared" si="175"/>
        <v>6</v>
      </c>
      <c r="H304" s="95">
        <v>42062</v>
      </c>
      <c r="I304" s="97">
        <f t="shared" si="176"/>
        <v>16.6073831</v>
      </c>
      <c r="J304" s="30">
        <f t="shared" si="177"/>
        <v>51583.09</v>
      </c>
      <c r="K304" s="30"/>
      <c r="L304" s="30"/>
      <c r="M304" s="97">
        <f t="shared" ref="M304:N304" si="189">AVERAGE(I300:I304)</f>
        <v>16.289744839999997</v>
      </c>
      <c r="N304" s="30">
        <f t="shared" si="189"/>
        <v>51661.892</v>
      </c>
      <c r="P304" s="41"/>
      <c r="AC304" s="41"/>
    </row>
    <row r="305" spans="3:29" s="24" customFormat="1" ht="12.75" x14ac:dyDescent="0.2">
      <c r="C305" s="95">
        <v>42352</v>
      </c>
      <c r="D305" s="96">
        <v>17.435897600000001</v>
      </c>
      <c r="E305" s="30">
        <v>44747.314287699999</v>
      </c>
      <c r="G305" s="41">
        <f t="shared" si="175"/>
        <v>7</v>
      </c>
      <c r="H305" s="95">
        <v>42063</v>
      </c>
      <c r="I305" s="97" t="str">
        <f t="shared" si="176"/>
        <v/>
      </c>
      <c r="J305" s="30" t="str">
        <f t="shared" si="177"/>
        <v/>
      </c>
      <c r="K305" s="30"/>
      <c r="L305" s="30"/>
      <c r="M305" s="30"/>
      <c r="N305" s="30"/>
      <c r="P305" s="41"/>
      <c r="AC305" s="41"/>
    </row>
    <row r="306" spans="3:29" s="24" customFormat="1" ht="12.75" x14ac:dyDescent="0.2">
      <c r="C306" s="95">
        <v>42349</v>
      </c>
      <c r="D306" s="96">
        <v>17.842074759999999</v>
      </c>
      <c r="E306" s="30">
        <v>45262.723143499999</v>
      </c>
      <c r="G306" s="41">
        <f t="shared" si="175"/>
        <v>1</v>
      </c>
      <c r="H306" s="95">
        <v>42064</v>
      </c>
      <c r="I306" s="97" t="str">
        <f t="shared" si="176"/>
        <v/>
      </c>
      <c r="J306" s="30" t="str">
        <f t="shared" si="177"/>
        <v/>
      </c>
      <c r="K306" s="30"/>
      <c r="L306" s="30"/>
      <c r="M306" s="30"/>
      <c r="N306" s="30"/>
      <c r="P306" s="41"/>
      <c r="AC306" s="41"/>
    </row>
    <row r="307" spans="3:29" s="24" customFormat="1" ht="12.75" x14ac:dyDescent="0.2">
      <c r="C307" s="95">
        <v>42348</v>
      </c>
      <c r="D307" s="96">
        <v>18.15909108</v>
      </c>
      <c r="E307" s="30">
        <v>45630.709312200001</v>
      </c>
      <c r="G307" s="41">
        <f t="shared" si="175"/>
        <v>2</v>
      </c>
      <c r="H307" s="95">
        <v>42065</v>
      </c>
      <c r="I307" s="97">
        <f t="shared" si="176"/>
        <v>16.195629799999999</v>
      </c>
      <c r="J307" s="30">
        <f t="shared" si="177"/>
        <v>51020.81</v>
      </c>
      <c r="K307" s="97">
        <f t="shared" ref="K307:L307" si="190">AVERAGE(I301:I304,I307)</f>
        <v>16.374056230000001</v>
      </c>
      <c r="L307" s="30">
        <f t="shared" si="190"/>
        <v>51609.925999999999</v>
      </c>
      <c r="M307" s="30"/>
      <c r="N307" s="30"/>
      <c r="P307" s="41"/>
      <c r="AC307" s="41"/>
    </row>
    <row r="308" spans="3:29" s="24" customFormat="1" ht="12.75" x14ac:dyDescent="0.2">
      <c r="C308" s="95">
        <v>42347</v>
      </c>
      <c r="D308" s="96">
        <v>18.80303048</v>
      </c>
      <c r="E308" s="30">
        <v>46108.025909999997</v>
      </c>
      <c r="G308" s="41">
        <f t="shared" si="175"/>
        <v>3</v>
      </c>
      <c r="H308" s="95">
        <v>42066</v>
      </c>
      <c r="I308" s="97">
        <f t="shared" si="176"/>
        <v>16.264255349999999</v>
      </c>
      <c r="J308" s="30">
        <f t="shared" si="177"/>
        <v>51304.1</v>
      </c>
      <c r="K308" s="30"/>
      <c r="L308" s="30"/>
      <c r="M308" s="30"/>
      <c r="N308" s="30"/>
      <c r="P308" s="41"/>
      <c r="AC308" s="41"/>
    </row>
    <row r="309" spans="3:29" s="24" customFormat="1" ht="12.75" x14ac:dyDescent="0.2">
      <c r="C309" s="95">
        <v>42346</v>
      </c>
      <c r="D309" s="96">
        <v>18.228438400000002</v>
      </c>
      <c r="E309" s="30">
        <v>44443.256222900003</v>
      </c>
      <c r="G309" s="41">
        <f t="shared" si="175"/>
        <v>4</v>
      </c>
      <c r="H309" s="95">
        <v>42067</v>
      </c>
      <c r="I309" s="97">
        <f t="shared" si="176"/>
        <v>15.8623057</v>
      </c>
      <c r="J309" s="30">
        <f t="shared" si="177"/>
        <v>50468.05</v>
      </c>
      <c r="K309" s="30"/>
      <c r="L309" s="30"/>
      <c r="M309" s="30"/>
      <c r="N309" s="30"/>
      <c r="P309" s="41"/>
      <c r="AC309" s="41"/>
    </row>
    <row r="310" spans="3:29" s="24" customFormat="1" ht="12.75" x14ac:dyDescent="0.2">
      <c r="C310" s="95">
        <v>42345</v>
      </c>
      <c r="D310" s="96">
        <v>18.079837000000001</v>
      </c>
      <c r="E310" s="30">
        <v>45222.6994137</v>
      </c>
      <c r="G310" s="41">
        <f t="shared" si="175"/>
        <v>5</v>
      </c>
      <c r="H310" s="95">
        <v>42068</v>
      </c>
      <c r="I310" s="97">
        <f t="shared" si="176"/>
        <v>15.93093125</v>
      </c>
      <c r="J310" s="30">
        <f t="shared" si="177"/>
        <v>50365.2</v>
      </c>
      <c r="K310" s="30"/>
      <c r="L310" s="30"/>
      <c r="M310" s="30"/>
      <c r="N310" s="30"/>
      <c r="P310" s="41"/>
      <c r="AC310" s="41"/>
    </row>
    <row r="311" spans="3:29" s="24" customFormat="1" ht="12.75" x14ac:dyDescent="0.2">
      <c r="C311" s="95">
        <v>42342</v>
      </c>
      <c r="D311" s="96">
        <v>18.386946559999998</v>
      </c>
      <c r="E311" s="30">
        <v>45360.7587709</v>
      </c>
      <c r="G311" s="41">
        <f t="shared" si="175"/>
        <v>6</v>
      </c>
      <c r="H311" s="95">
        <v>42069</v>
      </c>
      <c r="I311" s="97">
        <f t="shared" si="176"/>
        <v>15.960342199999999</v>
      </c>
      <c r="J311" s="30">
        <f t="shared" si="177"/>
        <v>49981.19</v>
      </c>
      <c r="K311" s="30"/>
      <c r="L311" s="30"/>
      <c r="M311" s="97">
        <f t="shared" ref="M311:N311" si="191">AVERAGE(I307:I311)</f>
        <v>16.042692859999999</v>
      </c>
      <c r="N311" s="30">
        <f t="shared" si="191"/>
        <v>50627.87000000001</v>
      </c>
      <c r="P311" s="41"/>
      <c r="AC311" s="41"/>
    </row>
    <row r="312" spans="3:29" s="24" customFormat="1" ht="12.75" x14ac:dyDescent="0.2">
      <c r="C312" s="95">
        <v>42341</v>
      </c>
      <c r="D312" s="96">
        <v>19.13986032</v>
      </c>
      <c r="E312" s="30">
        <v>46393.261908400003</v>
      </c>
      <c r="G312" s="41">
        <f t="shared" si="175"/>
        <v>7</v>
      </c>
      <c r="H312" s="95">
        <v>42070</v>
      </c>
      <c r="I312" s="97" t="str">
        <f t="shared" si="176"/>
        <v/>
      </c>
      <c r="J312" s="30" t="str">
        <f t="shared" si="177"/>
        <v/>
      </c>
      <c r="K312" s="30"/>
      <c r="L312" s="30"/>
      <c r="M312" s="30"/>
      <c r="N312" s="30"/>
      <c r="P312" s="41"/>
      <c r="AC312" s="41"/>
    </row>
    <row r="313" spans="3:29" s="24" customFormat="1" ht="12.75" x14ac:dyDescent="0.2">
      <c r="C313" s="95">
        <v>42340</v>
      </c>
      <c r="D313" s="96">
        <v>18.624708800000001</v>
      </c>
      <c r="E313" s="30">
        <v>44914.533080200003</v>
      </c>
      <c r="G313" s="41">
        <f t="shared" si="175"/>
        <v>1</v>
      </c>
      <c r="H313" s="95">
        <v>42071</v>
      </c>
      <c r="I313" s="97" t="str">
        <f t="shared" si="176"/>
        <v/>
      </c>
      <c r="J313" s="30" t="str">
        <f t="shared" si="177"/>
        <v/>
      </c>
      <c r="K313" s="30"/>
      <c r="L313" s="30"/>
      <c r="M313" s="30"/>
      <c r="N313" s="30"/>
      <c r="P313" s="41"/>
      <c r="AC313" s="41"/>
    </row>
    <row r="314" spans="3:29" s="24" customFormat="1" ht="12.75" x14ac:dyDescent="0.2">
      <c r="C314" s="95">
        <v>42339</v>
      </c>
      <c r="D314" s="96">
        <v>18.426573600000001</v>
      </c>
      <c r="E314" s="30">
        <v>45046.750285200003</v>
      </c>
      <c r="G314" s="41">
        <f t="shared" si="175"/>
        <v>2</v>
      </c>
      <c r="H314" s="95">
        <v>42072</v>
      </c>
      <c r="I314" s="97">
        <f t="shared" si="176"/>
        <v>15.8623057</v>
      </c>
      <c r="J314" s="30">
        <f t="shared" si="177"/>
        <v>49181.01</v>
      </c>
      <c r="K314" s="97">
        <f t="shared" ref="K314:L314" si="192">AVERAGE(I308:I311,I314)</f>
        <v>15.976028039999999</v>
      </c>
      <c r="L314" s="30">
        <f t="shared" si="192"/>
        <v>50259.909999999996</v>
      </c>
      <c r="M314" s="30"/>
      <c r="N314" s="30"/>
      <c r="P314" s="41"/>
      <c r="AC314" s="41"/>
    </row>
    <row r="315" spans="3:29" s="24" customFormat="1" ht="12.75" x14ac:dyDescent="0.2">
      <c r="C315" s="95">
        <v>42338</v>
      </c>
      <c r="D315" s="96">
        <v>18.743589920000002</v>
      </c>
      <c r="E315" s="30">
        <v>45120.360879300002</v>
      </c>
      <c r="G315" s="41">
        <f t="shared" si="175"/>
        <v>3</v>
      </c>
      <c r="H315" s="95">
        <v>42073</v>
      </c>
      <c r="I315" s="97">
        <f t="shared" si="176"/>
        <v>15.9799495</v>
      </c>
      <c r="J315" s="30">
        <f t="shared" si="177"/>
        <v>48293.4</v>
      </c>
      <c r="K315" s="30"/>
      <c r="L315" s="30"/>
      <c r="M315" s="30"/>
      <c r="N315" s="30"/>
      <c r="P315" s="41"/>
      <c r="AC315" s="41"/>
    </row>
    <row r="316" spans="3:29" s="24" customFormat="1" ht="12.75" x14ac:dyDescent="0.2">
      <c r="C316" s="95">
        <v>42335</v>
      </c>
      <c r="D316" s="96">
        <v>18.535547959999999</v>
      </c>
      <c r="E316" s="30">
        <v>45872.9155474</v>
      </c>
      <c r="G316" s="41">
        <f t="shared" si="175"/>
        <v>4</v>
      </c>
      <c r="H316" s="95">
        <v>42074</v>
      </c>
      <c r="I316" s="97">
        <f t="shared" si="176"/>
        <v>15.77407285</v>
      </c>
      <c r="J316" s="30">
        <f t="shared" si="177"/>
        <v>48905.58</v>
      </c>
      <c r="K316" s="30"/>
      <c r="L316" s="30"/>
      <c r="M316" s="30"/>
      <c r="N316" s="30"/>
      <c r="P316" s="41"/>
      <c r="AC316" s="41"/>
    </row>
    <row r="317" spans="3:29" s="24" customFormat="1" ht="12.75" x14ac:dyDescent="0.2">
      <c r="C317" s="95">
        <v>42334</v>
      </c>
      <c r="D317" s="96">
        <v>19.070512999999998</v>
      </c>
      <c r="E317" s="30">
        <v>47145.631229300001</v>
      </c>
      <c r="G317" s="41">
        <f t="shared" si="175"/>
        <v>5</v>
      </c>
      <c r="H317" s="95">
        <v>42075</v>
      </c>
      <c r="I317" s="97">
        <f t="shared" si="176"/>
        <v>16.666205000000001</v>
      </c>
      <c r="J317" s="30">
        <f t="shared" si="177"/>
        <v>48880.4</v>
      </c>
      <c r="K317" s="30"/>
      <c r="L317" s="30"/>
      <c r="M317" s="30"/>
      <c r="N317" s="30"/>
      <c r="P317" s="41"/>
      <c r="AC317" s="41"/>
    </row>
    <row r="318" spans="3:29" s="24" customFormat="1" ht="12.75" x14ac:dyDescent="0.2">
      <c r="C318" s="95">
        <v>42333</v>
      </c>
      <c r="D318" s="96">
        <v>18.81293724</v>
      </c>
      <c r="E318" s="30">
        <v>46866.634660000003</v>
      </c>
      <c r="G318" s="41">
        <f t="shared" si="175"/>
        <v>6</v>
      </c>
      <c r="H318" s="95">
        <v>42076</v>
      </c>
      <c r="I318" s="97">
        <f t="shared" si="176"/>
        <v>16.832867050000001</v>
      </c>
      <c r="J318" s="30">
        <f t="shared" si="177"/>
        <v>48595.81</v>
      </c>
      <c r="K318" s="30"/>
      <c r="L318" s="30"/>
      <c r="M318" s="97">
        <f t="shared" ref="M318:N318" si="193">AVERAGE(I314:I318)</f>
        <v>16.223080020000001</v>
      </c>
      <c r="N318" s="30">
        <f t="shared" si="193"/>
        <v>48771.24</v>
      </c>
      <c r="P318" s="41"/>
      <c r="AC318" s="41"/>
    </row>
    <row r="319" spans="3:29" s="24" customFormat="1" ht="12.75" x14ac:dyDescent="0.2">
      <c r="C319" s="95">
        <v>42332</v>
      </c>
      <c r="D319" s="96">
        <v>19.734265919999999</v>
      </c>
      <c r="E319" s="30">
        <v>48284.189175500003</v>
      </c>
      <c r="G319" s="41">
        <f t="shared" si="175"/>
        <v>7</v>
      </c>
      <c r="H319" s="95">
        <v>42077</v>
      </c>
      <c r="I319" s="97" t="str">
        <f t="shared" si="176"/>
        <v/>
      </c>
      <c r="J319" s="30" t="str">
        <f t="shared" si="177"/>
        <v/>
      </c>
      <c r="K319" s="30"/>
      <c r="L319" s="30"/>
      <c r="M319" s="30"/>
      <c r="N319" s="30"/>
      <c r="P319" s="41"/>
      <c r="AC319" s="41"/>
    </row>
    <row r="320" spans="3:29" s="24" customFormat="1" ht="12.75" x14ac:dyDescent="0.2">
      <c r="C320" s="95">
        <v>42331</v>
      </c>
      <c r="D320" s="96">
        <v>20.100816040000002</v>
      </c>
      <c r="E320" s="30">
        <v>48150.272352</v>
      </c>
      <c r="G320" s="41">
        <f t="shared" si="175"/>
        <v>1</v>
      </c>
      <c r="H320" s="95">
        <v>42078</v>
      </c>
      <c r="I320" s="97" t="str">
        <f t="shared" si="176"/>
        <v/>
      </c>
      <c r="J320" s="30" t="str">
        <f t="shared" si="177"/>
        <v/>
      </c>
      <c r="K320" s="30"/>
      <c r="L320" s="30"/>
      <c r="M320" s="30"/>
      <c r="N320" s="30"/>
      <c r="P320" s="41"/>
      <c r="AC320" s="41"/>
    </row>
    <row r="321" spans="3:29" s="24" customFormat="1" ht="12.75" x14ac:dyDescent="0.2">
      <c r="C321" s="95">
        <v>42327</v>
      </c>
      <c r="D321" s="96">
        <v>19.040792719999999</v>
      </c>
      <c r="E321" s="30">
        <v>48138.885001900002</v>
      </c>
      <c r="G321" s="41">
        <f t="shared" si="175"/>
        <v>2</v>
      </c>
      <c r="H321" s="95">
        <v>42079</v>
      </c>
      <c r="I321" s="97">
        <f t="shared" si="176"/>
        <v>16.666205000000001</v>
      </c>
      <c r="J321" s="30">
        <f t="shared" si="177"/>
        <v>48848.21</v>
      </c>
      <c r="K321" s="97">
        <f t="shared" ref="K321:L321" si="194">AVERAGE(I315:I318,I321)</f>
        <v>16.383859880000003</v>
      </c>
      <c r="L321" s="30">
        <f t="shared" si="194"/>
        <v>48704.68</v>
      </c>
      <c r="M321" s="30"/>
      <c r="N321" s="30"/>
      <c r="P321" s="41"/>
      <c r="AC321" s="41"/>
    </row>
    <row r="322" spans="3:29" s="24" customFormat="1" ht="12.75" x14ac:dyDescent="0.2">
      <c r="C322" s="95">
        <v>42326</v>
      </c>
      <c r="D322" s="96">
        <v>18.49592092</v>
      </c>
      <c r="E322" s="30">
        <v>47435.577199899999</v>
      </c>
      <c r="G322" s="41">
        <f t="shared" si="175"/>
        <v>3</v>
      </c>
      <c r="H322" s="95">
        <v>42080</v>
      </c>
      <c r="I322" s="97">
        <f t="shared" si="176"/>
        <v>16.950510850000001</v>
      </c>
      <c r="J322" s="30">
        <f t="shared" si="177"/>
        <v>50285.120000000003</v>
      </c>
      <c r="K322" s="30"/>
      <c r="L322" s="30"/>
      <c r="M322" s="30"/>
      <c r="N322" s="30"/>
      <c r="P322" s="41"/>
      <c r="AC322" s="41"/>
    </row>
    <row r="323" spans="3:29" s="24" customFormat="1" ht="12.75" x14ac:dyDescent="0.2">
      <c r="C323" s="95">
        <v>42325</v>
      </c>
      <c r="D323" s="96">
        <v>18.416666840000001</v>
      </c>
      <c r="E323" s="30">
        <v>47247.802093799997</v>
      </c>
      <c r="G323" s="41">
        <f t="shared" si="175"/>
        <v>4</v>
      </c>
      <c r="H323" s="95">
        <v>42081</v>
      </c>
      <c r="I323" s="97">
        <f t="shared" si="176"/>
        <v>17.332853199999999</v>
      </c>
      <c r="J323" s="30">
        <f t="shared" si="177"/>
        <v>51526.19</v>
      </c>
      <c r="K323" s="30"/>
      <c r="L323" s="30"/>
      <c r="M323" s="30"/>
      <c r="N323" s="30"/>
      <c r="P323" s="41"/>
      <c r="AC323" s="41"/>
    </row>
    <row r="324" spans="3:29" s="24" customFormat="1" ht="12.75" x14ac:dyDescent="0.2">
      <c r="C324" s="95">
        <v>42324</v>
      </c>
      <c r="D324" s="96">
        <v>18.15909108</v>
      </c>
      <c r="E324" s="30">
        <v>46846.8738247</v>
      </c>
      <c r="G324" s="41">
        <f t="shared" si="175"/>
        <v>5</v>
      </c>
      <c r="H324" s="95">
        <v>42082</v>
      </c>
      <c r="I324" s="97">
        <f t="shared" si="176"/>
        <v>17.5093189</v>
      </c>
      <c r="J324" s="30">
        <f t="shared" si="177"/>
        <v>50953.53</v>
      </c>
      <c r="K324" s="30"/>
      <c r="L324" s="30"/>
      <c r="M324" s="30"/>
      <c r="N324" s="30"/>
      <c r="P324" s="41"/>
      <c r="AC324" s="41"/>
    </row>
    <row r="325" spans="3:29" s="24" customFormat="1" ht="12.75" x14ac:dyDescent="0.2">
      <c r="C325" s="95">
        <v>42321</v>
      </c>
      <c r="D325" s="96">
        <v>18.109557280000001</v>
      </c>
      <c r="E325" s="30">
        <v>46517.038742099998</v>
      </c>
      <c r="G325" s="41">
        <f t="shared" si="175"/>
        <v>6</v>
      </c>
      <c r="H325" s="95">
        <v>42083</v>
      </c>
      <c r="I325" s="97">
        <f t="shared" si="176"/>
        <v>18.724971499999999</v>
      </c>
      <c r="J325" s="30">
        <f t="shared" si="177"/>
        <v>51966.58</v>
      </c>
      <c r="K325" s="30"/>
      <c r="L325" s="30"/>
      <c r="M325" s="97">
        <f t="shared" ref="M325:N325" si="195">AVERAGE(I321:I325)</f>
        <v>17.436771889999999</v>
      </c>
      <c r="N325" s="30">
        <f t="shared" si="195"/>
        <v>50715.925999999999</v>
      </c>
      <c r="P325" s="41"/>
      <c r="AC325" s="41"/>
    </row>
    <row r="326" spans="3:29" s="24" customFormat="1" ht="12.75" x14ac:dyDescent="0.2">
      <c r="C326" s="95">
        <v>42320</v>
      </c>
      <c r="D326" s="96">
        <v>17.772727440000001</v>
      </c>
      <c r="E326" s="30">
        <v>46883.576544099997</v>
      </c>
      <c r="G326" s="41">
        <f t="shared" si="175"/>
        <v>7</v>
      </c>
      <c r="H326" s="95">
        <v>42084</v>
      </c>
      <c r="I326" s="97" t="str">
        <f t="shared" si="176"/>
        <v/>
      </c>
      <c r="J326" s="30" t="str">
        <f t="shared" si="177"/>
        <v/>
      </c>
      <c r="K326" s="30"/>
      <c r="L326" s="30"/>
      <c r="M326" s="30"/>
      <c r="N326" s="30"/>
      <c r="P326" s="41"/>
      <c r="AC326" s="41"/>
    </row>
    <row r="327" spans="3:29" s="24" customFormat="1" ht="12.75" x14ac:dyDescent="0.2">
      <c r="C327" s="95">
        <v>42319</v>
      </c>
      <c r="D327" s="96">
        <v>17.82226124</v>
      </c>
      <c r="E327" s="30">
        <v>47065.010931899997</v>
      </c>
      <c r="G327" s="41">
        <f t="shared" ref="G327:G390" si="196">WEEKDAY(H327)</f>
        <v>1</v>
      </c>
      <c r="H327" s="95">
        <v>42085</v>
      </c>
      <c r="I327" s="97" t="str">
        <f t="shared" ref="I327:I390" si="197">IFERROR(VLOOKUP(H327,$C$6:$E$936,2,FALSE),"")</f>
        <v/>
      </c>
      <c r="J327" s="30" t="str">
        <f t="shared" ref="J327:J390" si="198">IFERROR(VLOOKUP(H327,$C$6:$E$936,3,FALSE),"")</f>
        <v/>
      </c>
      <c r="K327" s="30"/>
      <c r="L327" s="30"/>
      <c r="M327" s="30"/>
      <c r="N327" s="30"/>
      <c r="P327" s="41"/>
      <c r="AC327" s="41"/>
    </row>
    <row r="328" spans="3:29" s="24" customFormat="1" ht="12.75" x14ac:dyDescent="0.2">
      <c r="C328" s="95">
        <v>42318</v>
      </c>
      <c r="D328" s="96">
        <v>17.564685480000001</v>
      </c>
      <c r="E328" s="30">
        <v>46206.567626600001</v>
      </c>
      <c r="G328" s="41">
        <f t="shared" si="196"/>
        <v>2</v>
      </c>
      <c r="H328" s="95">
        <v>42086</v>
      </c>
      <c r="I328" s="97">
        <f t="shared" si="197"/>
        <v>19.019081</v>
      </c>
      <c r="J328" s="30">
        <f t="shared" si="198"/>
        <v>51908.46</v>
      </c>
      <c r="K328" s="97">
        <f t="shared" ref="K328:L328" si="199">AVERAGE(I322:I325,I328)</f>
        <v>17.907347089999998</v>
      </c>
      <c r="L328" s="30">
        <f t="shared" si="199"/>
        <v>51327.975999999995</v>
      </c>
      <c r="M328" s="30"/>
      <c r="N328" s="30"/>
      <c r="P328" s="41"/>
      <c r="AC328" s="41"/>
    </row>
    <row r="329" spans="3:29" s="24" customFormat="1" ht="12.75" x14ac:dyDescent="0.2">
      <c r="C329" s="95">
        <v>42317</v>
      </c>
      <c r="D329" s="96">
        <v>17.881701799999998</v>
      </c>
      <c r="E329" s="30">
        <v>46194.920165900003</v>
      </c>
      <c r="G329" s="41">
        <f t="shared" si="196"/>
        <v>3</v>
      </c>
      <c r="H329" s="95">
        <v>42087</v>
      </c>
      <c r="I329" s="97">
        <f t="shared" si="197"/>
        <v>18.411254700000001</v>
      </c>
      <c r="J329" s="30">
        <f t="shared" si="198"/>
        <v>51506.07</v>
      </c>
      <c r="K329" s="30"/>
      <c r="L329" s="30"/>
      <c r="M329" s="30"/>
      <c r="N329" s="30"/>
      <c r="P329" s="41"/>
      <c r="AC329" s="41"/>
    </row>
    <row r="330" spans="3:29" s="24" customFormat="1" ht="12.75" x14ac:dyDescent="0.2">
      <c r="C330" s="95">
        <v>42314</v>
      </c>
      <c r="D330" s="96">
        <v>18.089743760000001</v>
      </c>
      <c r="E330" s="30">
        <v>46918.515478000001</v>
      </c>
      <c r="G330" s="41">
        <f t="shared" si="196"/>
        <v>4</v>
      </c>
      <c r="H330" s="95">
        <v>42088</v>
      </c>
      <c r="I330" s="97">
        <f t="shared" si="197"/>
        <v>18.1171452</v>
      </c>
      <c r="J330" s="30">
        <f t="shared" si="198"/>
        <v>51858.3</v>
      </c>
      <c r="K330" s="30"/>
      <c r="L330" s="30"/>
      <c r="M330" s="30"/>
      <c r="N330" s="30"/>
      <c r="P330" s="41"/>
      <c r="AC330" s="41"/>
    </row>
    <row r="331" spans="3:29" s="24" customFormat="1" ht="12.75" x14ac:dyDescent="0.2">
      <c r="C331" s="95">
        <v>42313</v>
      </c>
      <c r="D331" s="96">
        <v>18.228438400000002</v>
      </c>
      <c r="E331" s="30">
        <v>48046.757584600004</v>
      </c>
      <c r="G331" s="41">
        <f t="shared" si="196"/>
        <v>5</v>
      </c>
      <c r="H331" s="95">
        <v>42089</v>
      </c>
      <c r="I331" s="97">
        <f t="shared" si="197"/>
        <v>17.450496999999999</v>
      </c>
      <c r="J331" s="30">
        <f t="shared" si="198"/>
        <v>50579.85</v>
      </c>
      <c r="K331" s="30"/>
      <c r="L331" s="30"/>
      <c r="M331" s="30"/>
      <c r="N331" s="30"/>
      <c r="P331" s="41"/>
      <c r="AC331" s="41"/>
    </row>
    <row r="332" spans="3:29" s="24" customFormat="1" ht="12.75" x14ac:dyDescent="0.2">
      <c r="C332" s="95">
        <v>42312</v>
      </c>
      <c r="D332" s="96">
        <v>17.9807694</v>
      </c>
      <c r="E332" s="30">
        <v>47710.098797400002</v>
      </c>
      <c r="G332" s="41">
        <f t="shared" si="196"/>
        <v>6</v>
      </c>
      <c r="H332" s="95">
        <v>42090</v>
      </c>
      <c r="I332" s="97">
        <f t="shared" si="197"/>
        <v>16.519150249999999</v>
      </c>
      <c r="J332" s="30">
        <f t="shared" si="198"/>
        <v>50094.66</v>
      </c>
      <c r="K332" s="30"/>
      <c r="L332" s="30"/>
      <c r="M332" s="97">
        <f t="shared" ref="M332:N332" si="200">AVERAGE(I328:I332)</f>
        <v>17.903425629999997</v>
      </c>
      <c r="N332" s="30">
        <f t="shared" si="200"/>
        <v>51189.468000000008</v>
      </c>
      <c r="P332" s="41"/>
      <c r="AC332" s="41"/>
    </row>
    <row r="333" spans="3:29" s="24" customFormat="1" ht="12.75" x14ac:dyDescent="0.2">
      <c r="C333" s="95">
        <v>42311</v>
      </c>
      <c r="D333" s="96">
        <v>17.4854314</v>
      </c>
      <c r="E333" s="30">
        <v>48053.668442599999</v>
      </c>
      <c r="G333" s="41">
        <f t="shared" si="196"/>
        <v>7</v>
      </c>
      <c r="H333" s="95">
        <v>42091</v>
      </c>
      <c r="I333" s="97" t="str">
        <f t="shared" si="197"/>
        <v/>
      </c>
      <c r="J333" s="30" t="str">
        <f t="shared" si="198"/>
        <v/>
      </c>
      <c r="K333" s="30"/>
      <c r="L333" s="30"/>
      <c r="M333" s="30"/>
      <c r="N333" s="30"/>
      <c r="P333" s="41"/>
      <c r="AC333" s="41"/>
    </row>
    <row r="334" spans="3:29" s="24" customFormat="1" ht="12.75" x14ac:dyDescent="0.2">
      <c r="C334" s="95">
        <v>42307</v>
      </c>
      <c r="D334" s="96">
        <v>16.583916240000001</v>
      </c>
      <c r="E334" s="30">
        <v>45868.8176035</v>
      </c>
      <c r="G334" s="41">
        <f t="shared" si="196"/>
        <v>1</v>
      </c>
      <c r="H334" s="95">
        <v>42092</v>
      </c>
      <c r="I334" s="97" t="str">
        <f t="shared" si="197"/>
        <v/>
      </c>
      <c r="J334" s="30" t="str">
        <f t="shared" si="198"/>
        <v/>
      </c>
      <c r="K334" s="30"/>
      <c r="L334" s="30"/>
      <c r="M334" s="30"/>
      <c r="N334" s="30"/>
      <c r="P334" s="41"/>
      <c r="AC334" s="41"/>
    </row>
    <row r="335" spans="3:29" s="24" customFormat="1" ht="12.75" x14ac:dyDescent="0.2">
      <c r="C335" s="95">
        <v>42306</v>
      </c>
      <c r="D335" s="96">
        <v>16.2966202</v>
      </c>
      <c r="E335" s="30">
        <v>45628.353236499999</v>
      </c>
      <c r="G335" s="41">
        <f t="shared" si="196"/>
        <v>2</v>
      </c>
      <c r="H335" s="95">
        <v>42093</v>
      </c>
      <c r="I335" s="97">
        <f t="shared" si="197"/>
        <v>16.401506449999999</v>
      </c>
      <c r="J335" s="30">
        <f t="shared" si="198"/>
        <v>51243.45</v>
      </c>
      <c r="K335" s="97">
        <f t="shared" ref="K335:L335" si="201">AVERAGE(I329:I332,I335)</f>
        <v>17.379910719999998</v>
      </c>
      <c r="L335" s="30">
        <f t="shared" si="201"/>
        <v>51056.466</v>
      </c>
      <c r="M335" s="30"/>
      <c r="N335" s="30"/>
      <c r="P335" s="41"/>
      <c r="AC335" s="41"/>
    </row>
    <row r="336" spans="3:29" s="24" customFormat="1" ht="12.75" x14ac:dyDescent="0.2">
      <c r="C336" s="95">
        <v>42305</v>
      </c>
      <c r="D336" s="96">
        <v>16.26689992</v>
      </c>
      <c r="E336" s="30">
        <v>46740.848114599998</v>
      </c>
      <c r="G336" s="41">
        <f t="shared" si="196"/>
        <v>3</v>
      </c>
      <c r="H336" s="95">
        <v>42094</v>
      </c>
      <c r="I336" s="97">
        <f t="shared" si="197"/>
        <v>17.362264150000001</v>
      </c>
      <c r="J336" s="30">
        <f t="shared" si="198"/>
        <v>51150.16</v>
      </c>
      <c r="K336" s="30"/>
      <c r="L336" s="30"/>
      <c r="M336" s="30"/>
      <c r="N336" s="30"/>
      <c r="P336" s="41"/>
      <c r="AC336" s="41"/>
    </row>
    <row r="337" spans="3:29" s="24" customFormat="1" ht="12.75" x14ac:dyDescent="0.2">
      <c r="C337" s="95">
        <v>42304</v>
      </c>
      <c r="D337" s="96">
        <v>16.742424400000001</v>
      </c>
      <c r="E337" s="30">
        <v>47042.947361099999</v>
      </c>
      <c r="G337" s="41">
        <f t="shared" si="196"/>
        <v>4</v>
      </c>
      <c r="H337" s="95">
        <v>42095</v>
      </c>
      <c r="I337" s="97">
        <f t="shared" si="197"/>
        <v>17.842642999999999</v>
      </c>
      <c r="J337" s="30">
        <f t="shared" si="198"/>
        <v>52321.760000000002</v>
      </c>
      <c r="K337" s="30"/>
      <c r="L337" s="30"/>
      <c r="M337" s="30"/>
      <c r="N337" s="30"/>
      <c r="P337" s="41"/>
      <c r="AC337" s="41"/>
    </row>
    <row r="338" spans="3:29" s="24" customFormat="1" ht="12.75" x14ac:dyDescent="0.2">
      <c r="C338" s="95">
        <v>42303</v>
      </c>
      <c r="D338" s="96">
        <v>16.841491999999999</v>
      </c>
      <c r="E338" s="30">
        <v>47209.322550299999</v>
      </c>
      <c r="G338" s="41">
        <f t="shared" si="196"/>
        <v>5</v>
      </c>
      <c r="H338" s="95">
        <v>42096</v>
      </c>
      <c r="I338" s="97">
        <f t="shared" si="197"/>
        <v>17.842642999999999</v>
      </c>
      <c r="J338" s="30">
        <f t="shared" si="198"/>
        <v>53123.02</v>
      </c>
      <c r="K338" s="30"/>
      <c r="L338" s="30"/>
      <c r="M338" s="30"/>
      <c r="N338" s="30"/>
      <c r="P338" s="41"/>
      <c r="AC338" s="41"/>
    </row>
    <row r="339" spans="3:29" s="24" customFormat="1" ht="12.75" x14ac:dyDescent="0.2">
      <c r="C339" s="95">
        <v>42300</v>
      </c>
      <c r="D339" s="96">
        <v>17.346736759999999</v>
      </c>
      <c r="E339" s="30">
        <v>47596.588343199997</v>
      </c>
      <c r="G339" s="41">
        <f t="shared" si="196"/>
        <v>6</v>
      </c>
      <c r="H339" s="95">
        <v>42097</v>
      </c>
      <c r="I339" s="97" t="str">
        <f t="shared" si="197"/>
        <v/>
      </c>
      <c r="J339" s="30" t="str">
        <f t="shared" si="198"/>
        <v/>
      </c>
      <c r="K339" s="30"/>
      <c r="L339" s="30"/>
      <c r="M339" s="97">
        <f t="shared" ref="M339:N339" si="202">AVERAGE(I335:I339)</f>
        <v>17.362264149999998</v>
      </c>
      <c r="N339" s="30">
        <f t="shared" si="202"/>
        <v>51959.597499999996</v>
      </c>
      <c r="P339" s="41"/>
      <c r="AC339" s="41"/>
    </row>
    <row r="340" spans="3:29" s="24" customFormat="1" ht="12.75" x14ac:dyDescent="0.2">
      <c r="C340" s="95">
        <v>42299</v>
      </c>
      <c r="D340" s="96">
        <v>17.336829999999999</v>
      </c>
      <c r="E340" s="30">
        <v>47772.140729300001</v>
      </c>
      <c r="G340" s="41">
        <f t="shared" si="196"/>
        <v>7</v>
      </c>
      <c r="H340" s="95">
        <v>42098</v>
      </c>
      <c r="I340" s="97" t="str">
        <f t="shared" si="197"/>
        <v/>
      </c>
      <c r="J340" s="30" t="str">
        <f t="shared" si="198"/>
        <v/>
      </c>
      <c r="K340" s="30"/>
      <c r="L340" s="30"/>
      <c r="M340" s="30"/>
      <c r="N340" s="30"/>
      <c r="P340" s="41"/>
      <c r="AC340" s="41"/>
    </row>
    <row r="341" spans="3:29" s="24" customFormat="1" ht="12.75" x14ac:dyDescent="0.2">
      <c r="C341" s="95">
        <v>42298</v>
      </c>
      <c r="D341" s="96">
        <v>16.96037312</v>
      </c>
      <c r="E341" s="30">
        <v>47025.866164400002</v>
      </c>
      <c r="G341" s="41">
        <f t="shared" si="196"/>
        <v>1</v>
      </c>
      <c r="H341" s="95">
        <v>42099</v>
      </c>
      <c r="I341" s="97" t="str">
        <f t="shared" si="197"/>
        <v/>
      </c>
      <c r="J341" s="30" t="str">
        <f t="shared" si="198"/>
        <v/>
      </c>
      <c r="K341" s="30"/>
      <c r="L341" s="30"/>
      <c r="M341" s="30"/>
      <c r="N341" s="30"/>
      <c r="P341" s="41"/>
      <c r="AC341" s="41"/>
    </row>
    <row r="342" spans="3:29" s="24" customFormat="1" ht="12.75" x14ac:dyDescent="0.2">
      <c r="C342" s="95">
        <v>42297</v>
      </c>
      <c r="D342" s="96">
        <v>17.881701799999998</v>
      </c>
      <c r="E342" s="30">
        <v>47076.552322700001</v>
      </c>
      <c r="G342" s="41">
        <f t="shared" si="196"/>
        <v>2</v>
      </c>
      <c r="H342" s="95">
        <v>42100</v>
      </c>
      <c r="I342" s="97">
        <f t="shared" si="197"/>
        <v>18.430862000000001</v>
      </c>
      <c r="J342" s="30">
        <f t="shared" si="198"/>
        <v>53737.26</v>
      </c>
      <c r="K342" s="97">
        <f t="shared" ref="K342:L342" si="203">AVERAGE(I336:I339,I342)</f>
        <v>17.869603037499999</v>
      </c>
      <c r="L342" s="30">
        <f t="shared" si="203"/>
        <v>52583.05</v>
      </c>
      <c r="M342" s="30"/>
      <c r="N342" s="30"/>
      <c r="P342" s="41"/>
      <c r="AC342" s="41"/>
    </row>
    <row r="343" spans="3:29" s="24" customFormat="1" ht="12.75" x14ac:dyDescent="0.2">
      <c r="C343" s="95">
        <v>42296</v>
      </c>
      <c r="D343" s="96">
        <v>17.27738944</v>
      </c>
      <c r="E343" s="30">
        <v>47447.312257199999</v>
      </c>
      <c r="G343" s="41">
        <f t="shared" si="196"/>
        <v>3</v>
      </c>
      <c r="H343" s="95">
        <v>42101</v>
      </c>
      <c r="I343" s="97">
        <f t="shared" si="197"/>
        <v>18.3</v>
      </c>
      <c r="J343" s="30">
        <f t="shared" si="198"/>
        <v>53729.16</v>
      </c>
      <c r="K343" s="30"/>
      <c r="L343" s="30"/>
      <c r="M343" s="30"/>
      <c r="N343" s="30"/>
      <c r="P343" s="41"/>
      <c r="AC343" s="41"/>
    </row>
    <row r="344" spans="3:29" s="24" customFormat="1" ht="12.75" x14ac:dyDescent="0.2">
      <c r="C344" s="95">
        <v>42293</v>
      </c>
      <c r="D344" s="96">
        <v>16.841491999999999</v>
      </c>
      <c r="E344" s="30">
        <v>47236.103827799998</v>
      </c>
      <c r="G344" s="41">
        <f t="shared" si="196"/>
        <v>4</v>
      </c>
      <c r="H344" s="95">
        <v>42102</v>
      </c>
      <c r="I344" s="97">
        <f t="shared" si="197"/>
        <v>17.832167999999999</v>
      </c>
      <c r="J344" s="30">
        <f t="shared" si="198"/>
        <v>53661.11</v>
      </c>
      <c r="K344" s="30"/>
      <c r="L344" s="30"/>
      <c r="M344" s="30"/>
      <c r="N344" s="30"/>
      <c r="P344" s="41"/>
      <c r="AC344" s="41"/>
    </row>
    <row r="345" spans="3:29" s="24" customFormat="1" ht="12.75" x14ac:dyDescent="0.2">
      <c r="C345" s="95">
        <v>42292</v>
      </c>
      <c r="D345" s="96">
        <v>16.881119040000002</v>
      </c>
      <c r="E345" s="30">
        <v>47161.15</v>
      </c>
      <c r="G345" s="41">
        <f t="shared" si="196"/>
        <v>5</v>
      </c>
      <c r="H345" s="95">
        <v>42103</v>
      </c>
      <c r="I345" s="97">
        <f t="shared" si="197"/>
        <v>17.733100400000001</v>
      </c>
      <c r="J345" s="30">
        <f t="shared" si="198"/>
        <v>53802.66</v>
      </c>
      <c r="K345" s="30"/>
      <c r="L345" s="30"/>
      <c r="M345" s="30"/>
      <c r="N345" s="30"/>
      <c r="P345" s="41"/>
      <c r="AC345" s="41"/>
    </row>
    <row r="346" spans="3:29" s="24" customFormat="1" ht="12.75" x14ac:dyDescent="0.2">
      <c r="C346" s="95">
        <v>42291</v>
      </c>
      <c r="D346" s="96">
        <v>17.089161000000001</v>
      </c>
      <c r="E346" s="30">
        <v>46710.437778500003</v>
      </c>
      <c r="G346" s="41">
        <f t="shared" si="196"/>
        <v>6</v>
      </c>
      <c r="H346" s="95">
        <v>42104</v>
      </c>
      <c r="I346" s="97">
        <f t="shared" si="197"/>
        <v>17.386363800000002</v>
      </c>
      <c r="J346" s="30">
        <f t="shared" si="198"/>
        <v>54214.11</v>
      </c>
      <c r="K346" s="30"/>
      <c r="L346" s="30"/>
      <c r="M346" s="97">
        <f t="shared" ref="M346:N346" si="204">AVERAGE(I342:I346)</f>
        <v>17.936498839999999</v>
      </c>
      <c r="N346" s="30">
        <f t="shared" si="204"/>
        <v>53828.860000000008</v>
      </c>
      <c r="P346" s="41"/>
      <c r="AC346" s="41"/>
    </row>
    <row r="347" spans="3:29" s="24" customFormat="1" ht="12.75" x14ac:dyDescent="0.2">
      <c r="C347" s="95">
        <v>42290</v>
      </c>
      <c r="D347" s="96">
        <v>17.336829999999999</v>
      </c>
      <c r="E347" s="30">
        <v>47362.637963900001</v>
      </c>
      <c r="G347" s="41">
        <f t="shared" si="196"/>
        <v>7</v>
      </c>
      <c r="H347" s="95">
        <v>42105</v>
      </c>
      <c r="I347" s="97" t="str">
        <f t="shared" si="197"/>
        <v/>
      </c>
      <c r="J347" s="30" t="str">
        <f t="shared" si="198"/>
        <v/>
      </c>
      <c r="K347" s="30"/>
      <c r="L347" s="30"/>
      <c r="M347" s="30"/>
      <c r="N347" s="30"/>
      <c r="P347" s="41"/>
      <c r="AC347" s="41"/>
    </row>
    <row r="348" spans="3:29" s="24" customFormat="1" ht="12.75" x14ac:dyDescent="0.2">
      <c r="C348" s="95">
        <v>42286</v>
      </c>
      <c r="D348" s="96">
        <v>17.336829999999999</v>
      </c>
      <c r="E348" s="30">
        <v>49338.412633699998</v>
      </c>
      <c r="G348" s="41">
        <f t="shared" si="196"/>
        <v>1</v>
      </c>
      <c r="H348" s="95">
        <v>42106</v>
      </c>
      <c r="I348" s="97" t="str">
        <f t="shared" si="197"/>
        <v/>
      </c>
      <c r="J348" s="30" t="str">
        <f t="shared" si="198"/>
        <v/>
      </c>
      <c r="K348" s="30"/>
      <c r="L348" s="30"/>
      <c r="M348" s="30"/>
      <c r="N348" s="30"/>
      <c r="P348" s="41"/>
      <c r="AC348" s="41"/>
    </row>
    <row r="349" spans="3:29" s="24" customFormat="1" ht="12.75" x14ac:dyDescent="0.2">
      <c r="C349" s="95">
        <v>42285</v>
      </c>
      <c r="D349" s="96">
        <v>17.554778720000002</v>
      </c>
      <c r="E349" s="30">
        <v>49106.557080699997</v>
      </c>
      <c r="G349" s="41">
        <f t="shared" si="196"/>
        <v>2</v>
      </c>
      <c r="H349" s="95">
        <v>42107</v>
      </c>
      <c r="I349" s="97">
        <f t="shared" si="197"/>
        <v>17.45571112</v>
      </c>
      <c r="J349" s="30">
        <f t="shared" si="198"/>
        <v>54239.77</v>
      </c>
      <c r="K349" s="97">
        <f t="shared" ref="K349:L349" si="205">AVERAGE(I343:I346,I349)</f>
        <v>17.741468664000003</v>
      </c>
      <c r="L349" s="30">
        <f t="shared" si="205"/>
        <v>53929.362000000001</v>
      </c>
      <c r="M349" s="30"/>
      <c r="N349" s="30"/>
      <c r="P349" s="41"/>
      <c r="AC349" s="41"/>
    </row>
    <row r="350" spans="3:29" s="24" customFormat="1" ht="12.75" x14ac:dyDescent="0.2">
      <c r="C350" s="95">
        <v>42284</v>
      </c>
      <c r="D350" s="96">
        <v>17.188228599999999</v>
      </c>
      <c r="E350" s="30">
        <v>48914.3218022</v>
      </c>
      <c r="G350" s="41">
        <f t="shared" si="196"/>
        <v>3</v>
      </c>
      <c r="H350" s="95">
        <v>42108</v>
      </c>
      <c r="I350" s="97">
        <f t="shared" si="197"/>
        <v>17.059440720000001</v>
      </c>
      <c r="J350" s="30">
        <f t="shared" si="198"/>
        <v>53981.919999999998</v>
      </c>
      <c r="K350" s="30"/>
      <c r="L350" s="30"/>
      <c r="M350" s="30"/>
      <c r="N350" s="30"/>
      <c r="P350" s="41"/>
      <c r="AC350" s="41"/>
    </row>
    <row r="351" spans="3:29" s="24" customFormat="1" ht="12.75" x14ac:dyDescent="0.2">
      <c r="C351" s="95">
        <v>42283</v>
      </c>
      <c r="D351" s="96">
        <v>16.821678479999999</v>
      </c>
      <c r="E351" s="30">
        <v>47735.1107959</v>
      </c>
      <c r="G351" s="41">
        <f t="shared" si="196"/>
        <v>4</v>
      </c>
      <c r="H351" s="95">
        <v>42109</v>
      </c>
      <c r="I351" s="97">
        <f t="shared" si="197"/>
        <v>17.65384632</v>
      </c>
      <c r="J351" s="30">
        <f t="shared" si="198"/>
        <v>54918.74</v>
      </c>
      <c r="K351" s="30"/>
      <c r="L351" s="30"/>
      <c r="M351" s="30"/>
      <c r="N351" s="30"/>
      <c r="P351" s="41"/>
      <c r="AC351" s="41"/>
    </row>
    <row r="352" spans="3:29" s="24" customFormat="1" ht="12.75" x14ac:dyDescent="0.2">
      <c r="C352" s="95">
        <v>42282</v>
      </c>
      <c r="D352" s="96">
        <v>17.039627200000002</v>
      </c>
      <c r="E352" s="30">
        <v>47598.068980299999</v>
      </c>
      <c r="G352" s="41">
        <f t="shared" si="196"/>
        <v>5</v>
      </c>
      <c r="H352" s="95">
        <v>42110</v>
      </c>
      <c r="I352" s="97">
        <f t="shared" si="197"/>
        <v>17.931235600000001</v>
      </c>
      <c r="J352" s="30">
        <f t="shared" si="198"/>
        <v>54674.21</v>
      </c>
      <c r="K352" s="30"/>
      <c r="L352" s="30"/>
      <c r="M352" s="30"/>
      <c r="N352" s="30"/>
      <c r="P352" s="41"/>
      <c r="AC352" s="41"/>
    </row>
    <row r="353" spans="3:29" s="24" customFormat="1" ht="12.75" x14ac:dyDescent="0.2">
      <c r="C353" s="95">
        <v>42279</v>
      </c>
      <c r="D353" s="96">
        <v>16.871212280000002</v>
      </c>
      <c r="E353" s="30">
        <v>47033.459593699998</v>
      </c>
      <c r="G353" s="41">
        <f t="shared" si="196"/>
        <v>6</v>
      </c>
      <c r="H353" s="95">
        <v>42111</v>
      </c>
      <c r="I353" s="97">
        <f t="shared" si="197"/>
        <v>17.931235600000001</v>
      </c>
      <c r="J353" s="30">
        <f t="shared" si="198"/>
        <v>53954.79</v>
      </c>
      <c r="K353" s="30"/>
      <c r="L353" s="30"/>
      <c r="M353" s="97">
        <f t="shared" ref="M353:N353" si="206">AVERAGE(I349:I353)</f>
        <v>17.606293872000002</v>
      </c>
      <c r="N353" s="30">
        <f t="shared" si="206"/>
        <v>54353.885999999999</v>
      </c>
      <c r="P353" s="41"/>
      <c r="AC353" s="41"/>
    </row>
    <row r="354" spans="3:29" s="24" customFormat="1" ht="12.75" x14ac:dyDescent="0.2">
      <c r="C354" s="95">
        <v>42278</v>
      </c>
      <c r="D354" s="96">
        <v>15.850816</v>
      </c>
      <c r="E354" s="30">
        <v>45313.271227099998</v>
      </c>
      <c r="G354" s="41">
        <f t="shared" si="196"/>
        <v>7</v>
      </c>
      <c r="H354" s="95">
        <v>42112</v>
      </c>
      <c r="I354" s="97" t="str">
        <f t="shared" si="197"/>
        <v/>
      </c>
      <c r="J354" s="30" t="str">
        <f t="shared" si="198"/>
        <v/>
      </c>
      <c r="K354" s="30"/>
      <c r="L354" s="30"/>
      <c r="M354" s="30"/>
      <c r="N354" s="30"/>
      <c r="P354" s="41"/>
      <c r="AC354" s="41"/>
    </row>
    <row r="355" spans="3:29" s="24" customFormat="1" ht="12.75" x14ac:dyDescent="0.2">
      <c r="C355" s="95">
        <v>42277</v>
      </c>
      <c r="D355" s="96">
        <v>15.69230784</v>
      </c>
      <c r="E355" s="30">
        <v>45059.344798300001</v>
      </c>
      <c r="G355" s="41">
        <f t="shared" si="196"/>
        <v>1</v>
      </c>
      <c r="H355" s="95">
        <v>42113</v>
      </c>
      <c r="I355" s="97" t="str">
        <f t="shared" si="197"/>
        <v/>
      </c>
      <c r="J355" s="30" t="str">
        <f t="shared" si="198"/>
        <v/>
      </c>
      <c r="K355" s="30"/>
      <c r="L355" s="30"/>
      <c r="M355" s="30"/>
      <c r="N355" s="30"/>
      <c r="P355" s="41"/>
      <c r="AC355" s="41"/>
    </row>
    <row r="356" spans="3:29" s="24" customFormat="1" ht="12.75" x14ac:dyDescent="0.2">
      <c r="C356" s="95">
        <v>42276</v>
      </c>
      <c r="D356" s="96">
        <v>15.058275200000001</v>
      </c>
      <c r="E356" s="30">
        <v>44131.824485500001</v>
      </c>
      <c r="G356" s="41">
        <f t="shared" si="196"/>
        <v>2</v>
      </c>
      <c r="H356" s="95">
        <v>42114</v>
      </c>
      <c r="I356" s="97">
        <f t="shared" si="197"/>
        <v>17.703380119999998</v>
      </c>
      <c r="J356" s="30">
        <f t="shared" si="198"/>
        <v>53761.27</v>
      </c>
      <c r="K356" s="97">
        <f t="shared" ref="K356:L356" si="207">AVERAGE(I350:I353,I356)</f>
        <v>17.655827671999997</v>
      </c>
      <c r="L356" s="30">
        <f t="shared" si="207"/>
        <v>54258.186000000002</v>
      </c>
      <c r="M356" s="30"/>
      <c r="N356" s="30"/>
      <c r="P356" s="41"/>
      <c r="AC356" s="41"/>
    </row>
    <row r="357" spans="3:29" s="24" customFormat="1" ht="12.75" x14ac:dyDescent="0.2">
      <c r="C357" s="95">
        <v>42275</v>
      </c>
      <c r="D357" s="96">
        <v>14.860139999999999</v>
      </c>
      <c r="E357" s="30">
        <v>43956.627979999997</v>
      </c>
      <c r="G357" s="41">
        <f t="shared" si="196"/>
        <v>3</v>
      </c>
      <c r="H357" s="95">
        <v>42115</v>
      </c>
      <c r="I357" s="97" t="str">
        <f t="shared" si="197"/>
        <v/>
      </c>
      <c r="J357" s="30" t="str">
        <f t="shared" si="198"/>
        <v/>
      </c>
      <c r="K357" s="30"/>
      <c r="L357" s="30"/>
      <c r="M357" s="30"/>
      <c r="N357" s="30"/>
      <c r="P357" s="41"/>
      <c r="AC357" s="41"/>
    </row>
    <row r="358" spans="3:29" s="24" customFormat="1" ht="12.75" x14ac:dyDescent="0.2">
      <c r="C358" s="95">
        <v>42272</v>
      </c>
      <c r="D358" s="96">
        <v>15.2564104</v>
      </c>
      <c r="E358" s="30">
        <v>44831.460486800002</v>
      </c>
      <c r="G358" s="41">
        <f t="shared" si="196"/>
        <v>4</v>
      </c>
      <c r="H358" s="95">
        <v>42116</v>
      </c>
      <c r="I358" s="97">
        <f t="shared" si="197"/>
        <v>17.733100400000001</v>
      </c>
      <c r="J358" s="30">
        <f t="shared" si="198"/>
        <v>54617.36</v>
      </c>
      <c r="K358" s="30"/>
      <c r="L358" s="30"/>
      <c r="M358" s="30"/>
      <c r="N358" s="30"/>
      <c r="P358" s="41"/>
      <c r="AC358" s="41"/>
    </row>
    <row r="359" spans="3:29" s="24" customFormat="1" ht="12.75" x14ac:dyDescent="0.2">
      <c r="C359" s="95">
        <v>42271</v>
      </c>
      <c r="D359" s="96">
        <v>15.058275200000001</v>
      </c>
      <c r="E359" s="30">
        <v>45291.966632800002</v>
      </c>
      <c r="G359" s="41">
        <f t="shared" si="196"/>
        <v>5</v>
      </c>
      <c r="H359" s="95">
        <v>42117</v>
      </c>
      <c r="I359" s="97">
        <f t="shared" si="197"/>
        <v>17.7826342</v>
      </c>
      <c r="J359" s="30">
        <f t="shared" si="198"/>
        <v>55684.85</v>
      </c>
      <c r="K359" s="30"/>
      <c r="L359" s="30"/>
      <c r="M359" s="30"/>
      <c r="N359" s="30"/>
      <c r="P359" s="41"/>
      <c r="AC359" s="41"/>
    </row>
    <row r="360" spans="3:29" s="24" customFormat="1" ht="12.75" x14ac:dyDescent="0.2">
      <c r="C360" s="95">
        <v>42270</v>
      </c>
      <c r="D360" s="96">
        <v>15.5040794</v>
      </c>
      <c r="E360" s="30">
        <v>45340.109767100003</v>
      </c>
      <c r="G360" s="41">
        <f t="shared" si="196"/>
        <v>6</v>
      </c>
      <c r="H360" s="95">
        <v>42118</v>
      </c>
      <c r="I360" s="97">
        <f t="shared" si="197"/>
        <v>17.9807694</v>
      </c>
      <c r="J360" s="30">
        <f t="shared" si="198"/>
        <v>56594.22</v>
      </c>
      <c r="K360" s="30"/>
      <c r="L360" s="30"/>
      <c r="M360" s="97">
        <f t="shared" ref="M360:N360" si="208">AVERAGE(I356:I360)</f>
        <v>17.799971030000002</v>
      </c>
      <c r="N360" s="30">
        <f t="shared" si="208"/>
        <v>55164.425000000003</v>
      </c>
      <c r="P360" s="41"/>
      <c r="AC360" s="41"/>
    </row>
    <row r="361" spans="3:29" s="24" customFormat="1" ht="12.75" x14ac:dyDescent="0.2">
      <c r="C361" s="95">
        <v>42269</v>
      </c>
      <c r="D361" s="96">
        <v>15.850816</v>
      </c>
      <c r="E361" s="30">
        <v>46264.6076579</v>
      </c>
      <c r="G361" s="41">
        <f t="shared" si="196"/>
        <v>7</v>
      </c>
      <c r="H361" s="95">
        <v>42119</v>
      </c>
      <c r="I361" s="97" t="str">
        <f t="shared" si="197"/>
        <v/>
      </c>
      <c r="J361" s="30" t="str">
        <f t="shared" si="198"/>
        <v/>
      </c>
      <c r="K361" s="30"/>
      <c r="L361" s="30"/>
      <c r="M361" s="30"/>
      <c r="N361" s="30"/>
      <c r="P361" s="41"/>
      <c r="AC361" s="41"/>
    </row>
    <row r="362" spans="3:29" s="24" customFormat="1" ht="12.75" x14ac:dyDescent="0.2">
      <c r="C362" s="95">
        <v>42268</v>
      </c>
      <c r="D362" s="96">
        <v>15.93007008</v>
      </c>
      <c r="E362" s="30">
        <v>46590.197938500001</v>
      </c>
      <c r="G362" s="41">
        <f t="shared" si="196"/>
        <v>1</v>
      </c>
      <c r="H362" s="95">
        <v>42120</v>
      </c>
      <c r="I362" s="97" t="str">
        <f t="shared" si="197"/>
        <v/>
      </c>
      <c r="J362" s="30" t="str">
        <f t="shared" si="198"/>
        <v/>
      </c>
      <c r="K362" s="30"/>
      <c r="L362" s="30"/>
      <c r="M362" s="30"/>
      <c r="N362" s="30"/>
      <c r="P362" s="41"/>
      <c r="AC362" s="41"/>
    </row>
    <row r="363" spans="3:29" s="24" customFormat="1" ht="12.75" x14ac:dyDescent="0.2">
      <c r="C363" s="95">
        <v>42265</v>
      </c>
      <c r="D363" s="96">
        <v>16.346153999999999</v>
      </c>
      <c r="E363" s="30">
        <v>47264.081858700003</v>
      </c>
      <c r="G363" s="41">
        <f t="shared" si="196"/>
        <v>2</v>
      </c>
      <c r="H363" s="95">
        <v>42121</v>
      </c>
      <c r="I363" s="97">
        <f t="shared" si="197"/>
        <v>17.65384632</v>
      </c>
      <c r="J363" s="30">
        <f t="shared" si="198"/>
        <v>55534.5</v>
      </c>
      <c r="K363" s="97">
        <f t="shared" ref="K363:L363" si="209">AVERAGE(I357:I360,I363)</f>
        <v>17.78758758</v>
      </c>
      <c r="L363" s="30">
        <f t="shared" si="209"/>
        <v>55607.732499999998</v>
      </c>
      <c r="M363" s="30"/>
      <c r="N363" s="30"/>
      <c r="P363" s="41"/>
      <c r="AC363" s="41"/>
    </row>
    <row r="364" spans="3:29" s="24" customFormat="1" ht="12.75" x14ac:dyDescent="0.2">
      <c r="C364" s="95">
        <v>42264</v>
      </c>
      <c r="D364" s="96">
        <v>17.12878804</v>
      </c>
      <c r="E364" s="30">
        <v>48551.077507000002</v>
      </c>
      <c r="G364" s="41">
        <f t="shared" si="196"/>
        <v>3</v>
      </c>
      <c r="H364" s="95">
        <v>42122</v>
      </c>
      <c r="I364" s="97">
        <f t="shared" si="197"/>
        <v>17.6340328</v>
      </c>
      <c r="J364" s="30">
        <f t="shared" si="198"/>
        <v>55812.03</v>
      </c>
      <c r="K364" s="30"/>
      <c r="L364" s="30"/>
      <c r="M364" s="30"/>
      <c r="N364" s="30"/>
      <c r="P364" s="41"/>
      <c r="AC364" s="41"/>
    </row>
    <row r="365" spans="3:29" s="24" customFormat="1" ht="12.75" x14ac:dyDescent="0.2">
      <c r="C365" s="95">
        <v>42263</v>
      </c>
      <c r="D365" s="96">
        <v>16.643356799999999</v>
      </c>
      <c r="E365" s="30">
        <v>48553.097612199999</v>
      </c>
      <c r="G365" s="41">
        <f t="shared" si="196"/>
        <v>4</v>
      </c>
      <c r="H365" s="95">
        <v>42123</v>
      </c>
      <c r="I365" s="97">
        <f t="shared" si="197"/>
        <v>17.683566599999999</v>
      </c>
      <c r="J365" s="30">
        <f t="shared" si="198"/>
        <v>55325.29</v>
      </c>
      <c r="K365" s="30"/>
      <c r="L365" s="30"/>
      <c r="M365" s="30"/>
      <c r="N365" s="30"/>
      <c r="P365" s="41"/>
      <c r="AC365" s="41"/>
    </row>
    <row r="366" spans="3:29" s="24" customFormat="1" ht="12.75" x14ac:dyDescent="0.2">
      <c r="C366" s="95">
        <v>42262</v>
      </c>
      <c r="D366" s="96">
        <v>15.9994174</v>
      </c>
      <c r="E366" s="30">
        <v>47364.068414900001</v>
      </c>
      <c r="G366" s="41">
        <f t="shared" si="196"/>
        <v>5</v>
      </c>
      <c r="H366" s="95">
        <v>42124</v>
      </c>
      <c r="I366" s="97">
        <f t="shared" si="197"/>
        <v>17.6340328</v>
      </c>
      <c r="J366" s="30">
        <f t="shared" si="198"/>
        <v>56229.38</v>
      </c>
      <c r="K366" s="30"/>
      <c r="L366" s="30"/>
      <c r="M366" s="30"/>
      <c r="N366" s="30"/>
      <c r="P366" s="41"/>
      <c r="AC366" s="41"/>
    </row>
    <row r="367" spans="3:29" s="24" customFormat="1" ht="12.75" x14ac:dyDescent="0.2">
      <c r="C367" s="95">
        <v>42261</v>
      </c>
      <c r="D367" s="96">
        <v>15.93007008</v>
      </c>
      <c r="E367" s="30">
        <v>47281.5181839</v>
      </c>
      <c r="G367" s="41">
        <f t="shared" si="196"/>
        <v>6</v>
      </c>
      <c r="H367" s="95">
        <v>42125</v>
      </c>
      <c r="I367" s="97" t="str">
        <f t="shared" si="197"/>
        <v/>
      </c>
      <c r="J367" s="30" t="str">
        <f t="shared" si="198"/>
        <v/>
      </c>
      <c r="K367" s="30"/>
      <c r="L367" s="30"/>
      <c r="M367" s="97">
        <f t="shared" ref="M367:N367" si="210">AVERAGE(I363:I367)</f>
        <v>17.651369629999998</v>
      </c>
      <c r="N367" s="30">
        <f t="shared" si="210"/>
        <v>55725.3</v>
      </c>
      <c r="P367" s="41"/>
      <c r="AC367" s="41"/>
    </row>
    <row r="368" spans="3:29" s="24" customFormat="1" ht="12.75" x14ac:dyDescent="0.2">
      <c r="C368" s="95">
        <v>42258</v>
      </c>
      <c r="D368" s="96">
        <v>15.24650364</v>
      </c>
      <c r="E368" s="30">
        <v>46400.5050367</v>
      </c>
      <c r="G368" s="41">
        <f t="shared" si="196"/>
        <v>7</v>
      </c>
      <c r="H368" s="95">
        <v>42126</v>
      </c>
      <c r="I368" s="97" t="str">
        <f t="shared" si="197"/>
        <v/>
      </c>
      <c r="J368" s="30" t="str">
        <f t="shared" si="198"/>
        <v/>
      </c>
      <c r="K368" s="30"/>
      <c r="L368" s="30"/>
      <c r="M368" s="30"/>
      <c r="N368" s="30"/>
      <c r="P368" s="41"/>
      <c r="AC368" s="41"/>
    </row>
    <row r="369" spans="3:29" s="24" customFormat="1" ht="12.75" x14ac:dyDescent="0.2">
      <c r="C369" s="95">
        <v>42257</v>
      </c>
      <c r="D369" s="96">
        <v>15.09790224</v>
      </c>
      <c r="E369" s="30">
        <v>46503.994119199997</v>
      </c>
      <c r="G369" s="41">
        <f t="shared" si="196"/>
        <v>1</v>
      </c>
      <c r="H369" s="95">
        <v>42127</v>
      </c>
      <c r="I369" s="97" t="str">
        <f t="shared" si="197"/>
        <v/>
      </c>
      <c r="J369" s="30" t="str">
        <f t="shared" si="198"/>
        <v/>
      </c>
      <c r="K369" s="30"/>
      <c r="L369" s="30"/>
      <c r="M369" s="30"/>
      <c r="N369" s="30"/>
      <c r="P369" s="41"/>
      <c r="AC369" s="41"/>
    </row>
    <row r="370" spans="3:29" s="24" customFormat="1" ht="12.75" x14ac:dyDescent="0.2">
      <c r="C370" s="95">
        <v>42256</v>
      </c>
      <c r="D370" s="96">
        <v>15.5040794</v>
      </c>
      <c r="E370" s="30">
        <v>46657.097800399999</v>
      </c>
      <c r="G370" s="41">
        <f t="shared" si="196"/>
        <v>2</v>
      </c>
      <c r="H370" s="95">
        <v>42128</v>
      </c>
      <c r="I370" s="97">
        <f t="shared" si="197"/>
        <v>18.357226279999999</v>
      </c>
      <c r="J370" s="30">
        <f t="shared" si="198"/>
        <v>57353.98</v>
      </c>
      <c r="K370" s="97">
        <f t="shared" ref="K370:L370" si="211">AVERAGE(I364:I367,I370)</f>
        <v>17.827214619999999</v>
      </c>
      <c r="L370" s="30">
        <f t="shared" si="211"/>
        <v>56180.170000000006</v>
      </c>
      <c r="M370" s="30"/>
      <c r="N370" s="30"/>
      <c r="P370" s="41"/>
      <c r="AC370" s="41"/>
    </row>
    <row r="371" spans="3:29" s="24" customFormat="1" ht="12.75" x14ac:dyDescent="0.2">
      <c r="C371" s="95">
        <v>42255</v>
      </c>
      <c r="D371" s="96">
        <v>14.91958056</v>
      </c>
      <c r="E371" s="30">
        <v>46762.0697583</v>
      </c>
      <c r="G371" s="41">
        <f t="shared" si="196"/>
        <v>3</v>
      </c>
      <c r="H371" s="95">
        <v>42129</v>
      </c>
      <c r="I371" s="97">
        <f t="shared" si="197"/>
        <v>18.347319519999999</v>
      </c>
      <c r="J371" s="30">
        <f t="shared" si="198"/>
        <v>58051.61</v>
      </c>
      <c r="K371" s="30"/>
      <c r="L371" s="30"/>
      <c r="M371" s="30"/>
      <c r="N371" s="30"/>
      <c r="P371" s="41"/>
      <c r="AC371" s="41"/>
    </row>
    <row r="372" spans="3:29" s="24" customFormat="1" ht="12.75" x14ac:dyDescent="0.2">
      <c r="C372" s="95">
        <v>42251</v>
      </c>
      <c r="D372" s="96">
        <v>14.82051296</v>
      </c>
      <c r="E372" s="30">
        <v>46497.7204461</v>
      </c>
      <c r="G372" s="41">
        <f t="shared" si="196"/>
        <v>4</v>
      </c>
      <c r="H372" s="95">
        <v>42130</v>
      </c>
      <c r="I372" s="97">
        <f t="shared" si="197"/>
        <v>18.902098079999998</v>
      </c>
      <c r="J372" s="30">
        <f t="shared" si="198"/>
        <v>57103.14</v>
      </c>
      <c r="K372" s="30"/>
      <c r="L372" s="30"/>
      <c r="M372" s="30"/>
      <c r="N372" s="30"/>
      <c r="P372" s="41"/>
      <c r="AC372" s="41"/>
    </row>
    <row r="373" spans="3:29" s="24" customFormat="1" ht="12.75" x14ac:dyDescent="0.2">
      <c r="C373" s="95">
        <v>42250</v>
      </c>
      <c r="D373" s="96">
        <v>15.58333348</v>
      </c>
      <c r="E373" s="30">
        <v>47365.873020400002</v>
      </c>
      <c r="G373" s="41">
        <f t="shared" si="196"/>
        <v>5</v>
      </c>
      <c r="H373" s="95">
        <v>42131</v>
      </c>
      <c r="I373" s="97">
        <f t="shared" si="197"/>
        <v>19.466783400000001</v>
      </c>
      <c r="J373" s="30">
        <f t="shared" si="198"/>
        <v>56921.39</v>
      </c>
      <c r="K373" s="30"/>
      <c r="L373" s="30"/>
      <c r="M373" s="30"/>
      <c r="N373" s="30"/>
      <c r="P373" s="41"/>
      <c r="AC373" s="41"/>
    </row>
    <row r="374" spans="3:29" s="24" customFormat="1" ht="12.75" x14ac:dyDescent="0.2">
      <c r="C374" s="95">
        <v>42249</v>
      </c>
      <c r="D374" s="96">
        <v>15.573426720000001</v>
      </c>
      <c r="E374" s="30">
        <v>46463.961635799998</v>
      </c>
      <c r="G374" s="41">
        <f t="shared" si="196"/>
        <v>6</v>
      </c>
      <c r="H374" s="95">
        <v>42132</v>
      </c>
      <c r="I374" s="97">
        <f t="shared" si="197"/>
        <v>19.110140040000001</v>
      </c>
      <c r="J374" s="30">
        <f t="shared" si="198"/>
        <v>57149.33</v>
      </c>
      <c r="K374" s="30"/>
      <c r="L374" s="30"/>
      <c r="M374" s="97">
        <f t="shared" ref="M374:N374" si="212">AVERAGE(I370:I374)</f>
        <v>18.836713463999999</v>
      </c>
      <c r="N374" s="30">
        <f t="shared" si="212"/>
        <v>57315.89</v>
      </c>
      <c r="P374" s="41"/>
      <c r="AC374" s="41"/>
    </row>
    <row r="375" spans="3:29" s="24" customFormat="1" ht="12.75" x14ac:dyDescent="0.2">
      <c r="C375" s="95">
        <v>42248</v>
      </c>
      <c r="D375" s="96">
        <v>14.92948732</v>
      </c>
      <c r="E375" s="30">
        <v>45477.060144100004</v>
      </c>
      <c r="G375" s="41">
        <f t="shared" si="196"/>
        <v>7</v>
      </c>
      <c r="H375" s="95">
        <v>42133</v>
      </c>
      <c r="I375" s="97" t="str">
        <f t="shared" si="197"/>
        <v/>
      </c>
      <c r="J375" s="30" t="str">
        <f t="shared" si="198"/>
        <v/>
      </c>
      <c r="K375" s="30"/>
      <c r="L375" s="30"/>
      <c r="M375" s="30"/>
      <c r="N375" s="30"/>
      <c r="P375" s="41"/>
      <c r="AC375" s="41"/>
    </row>
    <row r="376" spans="3:29" s="24" customFormat="1" ht="12.75" x14ac:dyDescent="0.2">
      <c r="C376" s="95">
        <v>42247</v>
      </c>
      <c r="D376" s="96">
        <v>15.58333348</v>
      </c>
      <c r="E376" s="30">
        <v>46625.520077000001</v>
      </c>
      <c r="G376" s="41">
        <f t="shared" si="196"/>
        <v>1</v>
      </c>
      <c r="H376" s="95">
        <v>42134</v>
      </c>
      <c r="I376" s="97" t="str">
        <f t="shared" si="197"/>
        <v/>
      </c>
      <c r="J376" s="30" t="str">
        <f t="shared" si="198"/>
        <v/>
      </c>
      <c r="K376" s="30"/>
      <c r="L376" s="30"/>
      <c r="M376" s="30"/>
      <c r="N376" s="30"/>
      <c r="P376" s="41"/>
      <c r="AC376" s="41"/>
    </row>
    <row r="377" spans="3:29" s="24" customFormat="1" ht="12.75" x14ac:dyDescent="0.2">
      <c r="C377" s="95">
        <v>42244</v>
      </c>
      <c r="D377" s="96">
        <v>15.7517484</v>
      </c>
      <c r="E377" s="30">
        <v>47153.869109699997</v>
      </c>
      <c r="G377" s="41">
        <f t="shared" si="196"/>
        <v>2</v>
      </c>
      <c r="H377" s="95">
        <v>42135</v>
      </c>
      <c r="I377" s="97">
        <f t="shared" si="197"/>
        <v>19.248834680000002</v>
      </c>
      <c r="J377" s="30">
        <f t="shared" si="198"/>
        <v>57197.1</v>
      </c>
      <c r="K377" s="97">
        <f t="shared" ref="K377:L377" si="213">AVERAGE(I371:I374,I377)</f>
        <v>19.015035144000002</v>
      </c>
      <c r="L377" s="30">
        <f t="shared" si="213"/>
        <v>57284.514000000003</v>
      </c>
      <c r="M377" s="30"/>
      <c r="N377" s="30"/>
      <c r="P377" s="41"/>
      <c r="AC377" s="41"/>
    </row>
    <row r="378" spans="3:29" s="24" customFormat="1" ht="12.75" x14ac:dyDescent="0.2">
      <c r="C378" s="95">
        <v>42243</v>
      </c>
      <c r="D378" s="96">
        <v>15.78146868</v>
      </c>
      <c r="E378" s="30">
        <v>47715.273350000003</v>
      </c>
      <c r="G378" s="41">
        <f t="shared" si="196"/>
        <v>3</v>
      </c>
      <c r="H378" s="95">
        <v>42136</v>
      </c>
      <c r="I378" s="97">
        <f t="shared" si="197"/>
        <v>19.33799552</v>
      </c>
      <c r="J378" s="30">
        <f t="shared" si="198"/>
        <v>56792.05</v>
      </c>
      <c r="K378" s="30"/>
      <c r="L378" s="30"/>
      <c r="M378" s="30"/>
      <c r="N378" s="30"/>
      <c r="P378" s="41"/>
      <c r="AC378" s="41"/>
    </row>
    <row r="379" spans="3:29" s="24" customFormat="1" ht="12.75" x14ac:dyDescent="0.2">
      <c r="C379" s="95">
        <v>42242</v>
      </c>
      <c r="D379" s="96">
        <v>15.038461679999999</v>
      </c>
      <c r="E379" s="30">
        <v>46038.076997299999</v>
      </c>
      <c r="G379" s="41">
        <f t="shared" si="196"/>
        <v>4</v>
      </c>
      <c r="H379" s="95">
        <v>42137</v>
      </c>
      <c r="I379" s="97">
        <f t="shared" si="197"/>
        <v>18.902098079999998</v>
      </c>
      <c r="J379" s="30">
        <f t="shared" si="198"/>
        <v>56372.04</v>
      </c>
      <c r="K379" s="30"/>
      <c r="L379" s="30"/>
      <c r="M379" s="30"/>
      <c r="N379" s="30"/>
      <c r="P379" s="41"/>
      <c r="AC379" s="41"/>
    </row>
    <row r="380" spans="3:29" s="24" customFormat="1" ht="12.75" x14ac:dyDescent="0.2">
      <c r="C380" s="95">
        <v>42241</v>
      </c>
      <c r="D380" s="96">
        <v>14.364801999999999</v>
      </c>
      <c r="E380" s="30">
        <v>44544.854087200001</v>
      </c>
      <c r="G380" s="41">
        <f t="shared" si="196"/>
        <v>5</v>
      </c>
      <c r="H380" s="95">
        <v>42138</v>
      </c>
      <c r="I380" s="97">
        <f t="shared" si="197"/>
        <v>19.367715799999999</v>
      </c>
      <c r="J380" s="30">
        <f t="shared" si="198"/>
        <v>56656.57</v>
      </c>
      <c r="K380" s="30"/>
      <c r="L380" s="30"/>
      <c r="M380" s="30"/>
      <c r="N380" s="30"/>
      <c r="P380" s="41"/>
      <c r="AC380" s="41"/>
    </row>
    <row r="381" spans="3:29" s="24" customFormat="1" ht="12.75" x14ac:dyDescent="0.2">
      <c r="C381" s="95">
        <v>42240</v>
      </c>
      <c r="D381" s="96">
        <v>14.364801999999999</v>
      </c>
      <c r="E381" s="30">
        <v>44336.471253900003</v>
      </c>
      <c r="G381" s="41">
        <f t="shared" si="196"/>
        <v>6</v>
      </c>
      <c r="H381" s="95">
        <v>42139</v>
      </c>
      <c r="I381" s="97">
        <f t="shared" si="197"/>
        <v>19.437063120000001</v>
      </c>
      <c r="J381" s="30">
        <f t="shared" si="198"/>
        <v>57248.63</v>
      </c>
      <c r="K381" s="30"/>
      <c r="L381" s="30"/>
      <c r="M381" s="97">
        <f t="shared" ref="M381:N381" si="214">AVERAGE(I377:I381)</f>
        <v>19.258741440000001</v>
      </c>
      <c r="N381" s="30">
        <f t="shared" si="214"/>
        <v>56853.278000000006</v>
      </c>
      <c r="P381" s="41"/>
      <c r="AC381" s="41"/>
    </row>
    <row r="382" spans="3:29" s="24" customFormat="1" ht="12.75" x14ac:dyDescent="0.2">
      <c r="C382" s="95">
        <v>42237</v>
      </c>
      <c r="D382" s="96">
        <v>14.612470999999999</v>
      </c>
      <c r="E382" s="30">
        <v>45719.6401348</v>
      </c>
      <c r="G382" s="41">
        <f t="shared" si="196"/>
        <v>7</v>
      </c>
      <c r="H382" s="95">
        <v>42140</v>
      </c>
      <c r="I382" s="97" t="str">
        <f t="shared" si="197"/>
        <v/>
      </c>
      <c r="J382" s="30" t="str">
        <f t="shared" si="198"/>
        <v/>
      </c>
      <c r="K382" s="30"/>
      <c r="L382" s="30"/>
      <c r="M382" s="30"/>
      <c r="N382" s="30"/>
      <c r="P382" s="41"/>
      <c r="AC382" s="41"/>
    </row>
    <row r="383" spans="3:29" s="24" customFormat="1" ht="12.75" x14ac:dyDescent="0.2">
      <c r="C383" s="95">
        <v>42236</v>
      </c>
      <c r="D383" s="96">
        <v>14.82051296</v>
      </c>
      <c r="E383" s="30">
        <v>46649.231146999999</v>
      </c>
      <c r="G383" s="41">
        <f t="shared" si="196"/>
        <v>1</v>
      </c>
      <c r="H383" s="95">
        <v>42141</v>
      </c>
      <c r="I383" s="97" t="str">
        <f t="shared" si="197"/>
        <v/>
      </c>
      <c r="J383" s="30" t="str">
        <f t="shared" si="198"/>
        <v/>
      </c>
      <c r="K383" s="30"/>
      <c r="L383" s="30"/>
      <c r="M383" s="30"/>
      <c r="N383" s="30"/>
      <c r="P383" s="41"/>
      <c r="AC383" s="41"/>
    </row>
    <row r="384" spans="3:29" s="24" customFormat="1" ht="12.75" x14ac:dyDescent="0.2">
      <c r="C384" s="95">
        <v>42235</v>
      </c>
      <c r="D384" s="96">
        <v>15.375291519999999</v>
      </c>
      <c r="E384" s="30">
        <v>46588.391018299997</v>
      </c>
      <c r="G384" s="41">
        <f t="shared" si="196"/>
        <v>2</v>
      </c>
      <c r="H384" s="95">
        <v>42142</v>
      </c>
      <c r="I384" s="97">
        <f t="shared" si="197"/>
        <v>19.397436079999999</v>
      </c>
      <c r="J384" s="30">
        <f t="shared" si="198"/>
        <v>56204.23</v>
      </c>
      <c r="K384" s="97">
        <f t="shared" ref="K384:L384" si="215">AVERAGE(I378:I381,I384)</f>
        <v>19.288461719999997</v>
      </c>
      <c r="L384" s="30">
        <f t="shared" si="215"/>
        <v>56654.704000000005</v>
      </c>
      <c r="M384" s="30"/>
      <c r="N384" s="30"/>
      <c r="P384" s="41"/>
      <c r="AC384" s="41"/>
    </row>
    <row r="385" spans="3:29" s="24" customFormat="1" ht="12.75" x14ac:dyDescent="0.2">
      <c r="C385" s="95">
        <v>42234</v>
      </c>
      <c r="D385" s="96">
        <v>15.2564104</v>
      </c>
      <c r="E385" s="30">
        <v>47450.580833499997</v>
      </c>
      <c r="G385" s="41">
        <f t="shared" si="196"/>
        <v>3</v>
      </c>
      <c r="H385" s="95">
        <v>42143</v>
      </c>
      <c r="I385" s="97">
        <f t="shared" si="197"/>
        <v>19.219114399999999</v>
      </c>
      <c r="J385" s="30">
        <f t="shared" si="198"/>
        <v>55498.82</v>
      </c>
      <c r="K385" s="30"/>
      <c r="L385" s="30"/>
      <c r="M385" s="30"/>
      <c r="N385" s="30"/>
      <c r="P385" s="41"/>
      <c r="AC385" s="41"/>
    </row>
    <row r="386" spans="3:29" s="24" customFormat="1" ht="12.75" x14ac:dyDescent="0.2">
      <c r="C386" s="95">
        <v>42233</v>
      </c>
      <c r="D386" s="96">
        <v>15.18706308</v>
      </c>
      <c r="E386" s="30">
        <v>47217.4275031</v>
      </c>
      <c r="G386" s="41">
        <f t="shared" si="196"/>
        <v>4</v>
      </c>
      <c r="H386" s="95">
        <v>42144</v>
      </c>
      <c r="I386" s="97">
        <f t="shared" si="197"/>
        <v>18.327506</v>
      </c>
      <c r="J386" s="30">
        <f t="shared" si="198"/>
        <v>54901.02</v>
      </c>
      <c r="K386" s="30"/>
      <c r="L386" s="30"/>
      <c r="M386" s="30"/>
      <c r="N386" s="30"/>
      <c r="P386" s="41"/>
      <c r="AC386" s="41"/>
    </row>
    <row r="387" spans="3:29" s="24" customFormat="1" ht="12.75" x14ac:dyDescent="0.2">
      <c r="C387" s="95">
        <v>42230</v>
      </c>
      <c r="D387" s="96">
        <v>15.603147</v>
      </c>
      <c r="E387" s="30">
        <v>47508.405270399999</v>
      </c>
      <c r="G387" s="41">
        <f t="shared" si="196"/>
        <v>5</v>
      </c>
      <c r="H387" s="95">
        <v>42145</v>
      </c>
      <c r="I387" s="97">
        <f t="shared" si="197"/>
        <v>18.902098079999998</v>
      </c>
      <c r="J387" s="30">
        <f t="shared" si="198"/>
        <v>55112.05</v>
      </c>
      <c r="K387" s="30"/>
      <c r="L387" s="30"/>
      <c r="M387" s="30"/>
      <c r="N387" s="30"/>
      <c r="P387" s="41"/>
      <c r="AC387" s="41"/>
    </row>
    <row r="388" spans="3:29" s="24" customFormat="1" ht="12.75" x14ac:dyDescent="0.2">
      <c r="C388" s="95">
        <v>42229</v>
      </c>
      <c r="D388" s="96">
        <v>15.32575772</v>
      </c>
      <c r="E388" s="30">
        <v>48009.565732299998</v>
      </c>
      <c r="G388" s="41">
        <f t="shared" si="196"/>
        <v>6</v>
      </c>
      <c r="H388" s="95">
        <v>42146</v>
      </c>
      <c r="I388" s="97">
        <f t="shared" si="197"/>
        <v>18.13927756</v>
      </c>
      <c r="J388" s="30">
        <f t="shared" si="198"/>
        <v>54377.29</v>
      </c>
      <c r="K388" s="30"/>
      <c r="L388" s="30"/>
      <c r="M388" s="97">
        <f t="shared" ref="M388:N388" si="216">AVERAGE(I384:I388)</f>
        <v>18.797086424</v>
      </c>
      <c r="N388" s="30">
        <f t="shared" si="216"/>
        <v>55218.681999999993</v>
      </c>
      <c r="P388" s="41"/>
      <c r="AC388" s="41"/>
    </row>
    <row r="389" spans="3:29" s="24" customFormat="1" ht="12.75" x14ac:dyDescent="0.2">
      <c r="C389" s="95">
        <v>42228</v>
      </c>
      <c r="D389" s="96">
        <v>15.92016332</v>
      </c>
      <c r="E389" s="30">
        <v>48388.046352500001</v>
      </c>
      <c r="G389" s="41">
        <f t="shared" si="196"/>
        <v>7</v>
      </c>
      <c r="H389" s="95">
        <v>42147</v>
      </c>
      <c r="I389" s="97" t="str">
        <f t="shared" si="197"/>
        <v/>
      </c>
      <c r="J389" s="30" t="str">
        <f t="shared" si="198"/>
        <v/>
      </c>
      <c r="K389" s="30"/>
      <c r="L389" s="30"/>
      <c r="M389" s="30"/>
      <c r="N389" s="30"/>
      <c r="P389" s="41"/>
      <c r="AC389" s="41"/>
    </row>
    <row r="390" spans="3:29" s="24" customFormat="1" ht="12.75" x14ac:dyDescent="0.2">
      <c r="C390" s="95">
        <v>42227</v>
      </c>
      <c r="D390" s="96">
        <v>16.346153999999999</v>
      </c>
      <c r="E390" s="30">
        <v>49072.339978399999</v>
      </c>
      <c r="G390" s="41">
        <f t="shared" si="196"/>
        <v>1</v>
      </c>
      <c r="H390" s="95">
        <v>42148</v>
      </c>
      <c r="I390" s="97" t="str">
        <f t="shared" si="197"/>
        <v/>
      </c>
      <c r="J390" s="30" t="str">
        <f t="shared" si="198"/>
        <v/>
      </c>
      <c r="K390" s="30"/>
      <c r="L390" s="30"/>
      <c r="M390" s="30"/>
      <c r="N390" s="30"/>
      <c r="P390" s="41"/>
      <c r="AC390" s="41"/>
    </row>
    <row r="391" spans="3:29" s="24" customFormat="1" ht="12.75" x14ac:dyDescent="0.2">
      <c r="C391" s="95">
        <v>42226</v>
      </c>
      <c r="D391" s="96">
        <v>16.494755399999999</v>
      </c>
      <c r="E391" s="30">
        <v>49353.002752799999</v>
      </c>
      <c r="G391" s="41">
        <f t="shared" ref="G391:G454" si="217">WEEKDAY(H391)</f>
        <v>2</v>
      </c>
      <c r="H391" s="95">
        <v>42149</v>
      </c>
      <c r="I391" s="97">
        <f t="shared" ref="I391:I454" si="218">IFERROR(VLOOKUP(H391,$C$6:$E$936,2,FALSE),"")</f>
        <v>18.4761074</v>
      </c>
      <c r="J391" s="30">
        <f t="shared" ref="J391:J454" si="219">IFERROR(VLOOKUP(H391,$C$6:$E$936,3,FALSE),"")</f>
        <v>54609.25</v>
      </c>
      <c r="K391" s="97">
        <f t="shared" ref="K391:L391" si="220">AVERAGE(I385:I388,I391)</f>
        <v>18.612820687999999</v>
      </c>
      <c r="L391" s="30">
        <f t="shared" si="220"/>
        <v>54899.686000000009</v>
      </c>
      <c r="M391" s="30"/>
      <c r="N391" s="30"/>
      <c r="P391" s="41"/>
      <c r="AC391" s="41"/>
    </row>
    <row r="392" spans="3:29" s="24" customFormat="1" ht="12.75" x14ac:dyDescent="0.2">
      <c r="C392" s="95">
        <v>42223</v>
      </c>
      <c r="D392" s="96">
        <v>16.494755399999999</v>
      </c>
      <c r="E392" s="30">
        <v>48577.323045899997</v>
      </c>
      <c r="G392" s="41">
        <f t="shared" si="217"/>
        <v>3</v>
      </c>
      <c r="H392" s="95">
        <v>42150</v>
      </c>
      <c r="I392" s="97">
        <f t="shared" si="218"/>
        <v>18.010489679999999</v>
      </c>
      <c r="J392" s="30">
        <f t="shared" si="219"/>
        <v>53629.78</v>
      </c>
      <c r="K392" s="30"/>
      <c r="L392" s="30"/>
      <c r="M392" s="30"/>
      <c r="N392" s="30"/>
      <c r="P392" s="41"/>
      <c r="AC392" s="41"/>
    </row>
    <row r="393" spans="3:29" s="24" customFormat="1" ht="12.75" x14ac:dyDescent="0.2">
      <c r="C393" s="95">
        <v>42222</v>
      </c>
      <c r="D393" s="96">
        <v>16.692890599999998</v>
      </c>
      <c r="E393" s="30">
        <v>50011.323636399997</v>
      </c>
      <c r="G393" s="41">
        <f t="shared" si="217"/>
        <v>4</v>
      </c>
      <c r="H393" s="95">
        <v>42151</v>
      </c>
      <c r="I393" s="97">
        <f t="shared" si="218"/>
        <v>18.684149359999999</v>
      </c>
      <c r="J393" s="30">
        <f t="shared" si="219"/>
        <v>54236.25</v>
      </c>
      <c r="K393" s="30"/>
      <c r="L393" s="30"/>
      <c r="M393" s="30"/>
      <c r="N393" s="30"/>
      <c r="P393" s="41"/>
      <c r="AC393" s="41"/>
    </row>
    <row r="394" spans="3:29" s="24" customFormat="1" ht="12.75" x14ac:dyDescent="0.2">
      <c r="C394" s="95">
        <v>42221</v>
      </c>
      <c r="D394" s="96">
        <v>17.089161000000001</v>
      </c>
      <c r="E394" s="30">
        <v>50287.2702145</v>
      </c>
      <c r="G394" s="41">
        <f t="shared" si="217"/>
        <v>5</v>
      </c>
      <c r="H394" s="95">
        <v>42152</v>
      </c>
      <c r="I394" s="97">
        <f t="shared" si="218"/>
        <v>18.604895280000001</v>
      </c>
      <c r="J394" s="30">
        <f t="shared" si="219"/>
        <v>53976.27</v>
      </c>
      <c r="K394" s="30"/>
      <c r="L394" s="30"/>
      <c r="M394" s="30"/>
      <c r="N394" s="30"/>
      <c r="P394" s="41"/>
      <c r="AC394" s="41"/>
    </row>
    <row r="395" spans="3:29" s="24" customFormat="1" ht="12.75" x14ac:dyDescent="0.2">
      <c r="C395" s="95">
        <v>42220</v>
      </c>
      <c r="D395" s="96">
        <v>17.525058439999999</v>
      </c>
      <c r="E395" s="30">
        <v>50058.486596399998</v>
      </c>
      <c r="G395" s="41">
        <f t="shared" si="217"/>
        <v>6</v>
      </c>
      <c r="H395" s="95">
        <v>42153</v>
      </c>
      <c r="I395" s="97">
        <f t="shared" si="218"/>
        <v>18.377039799999999</v>
      </c>
      <c r="J395" s="30">
        <f t="shared" si="219"/>
        <v>52760.47</v>
      </c>
      <c r="K395" s="30"/>
      <c r="L395" s="30"/>
      <c r="M395" s="97">
        <f t="shared" ref="M395:N395" si="221">AVERAGE(I391:I395)</f>
        <v>18.430536303999997</v>
      </c>
      <c r="N395" s="30">
        <f t="shared" si="221"/>
        <v>53842.404000000002</v>
      </c>
      <c r="P395" s="41"/>
      <c r="AC395" s="41"/>
    </row>
    <row r="396" spans="3:29" s="24" customFormat="1" ht="12.75" x14ac:dyDescent="0.2">
      <c r="C396" s="95">
        <v>42219</v>
      </c>
      <c r="D396" s="96">
        <v>17.425990840000001</v>
      </c>
      <c r="E396" s="30">
        <v>50138.048370899996</v>
      </c>
      <c r="G396" s="41">
        <f t="shared" si="217"/>
        <v>7</v>
      </c>
      <c r="H396" s="95">
        <v>42154</v>
      </c>
      <c r="I396" s="97" t="str">
        <f t="shared" si="218"/>
        <v/>
      </c>
      <c r="J396" s="30" t="str">
        <f t="shared" si="219"/>
        <v/>
      </c>
      <c r="K396" s="30"/>
      <c r="L396" s="30"/>
      <c r="M396" s="30"/>
      <c r="N396" s="30"/>
      <c r="P396" s="41"/>
      <c r="AC396" s="41"/>
    </row>
    <row r="397" spans="3:29" s="24" customFormat="1" ht="12.75" x14ac:dyDescent="0.2">
      <c r="C397" s="95">
        <v>42216</v>
      </c>
      <c r="D397" s="96">
        <v>17.30710972</v>
      </c>
      <c r="E397" s="30">
        <v>50864.771528500001</v>
      </c>
      <c r="G397" s="41">
        <f t="shared" si="217"/>
        <v>1</v>
      </c>
      <c r="H397" s="95">
        <v>42155</v>
      </c>
      <c r="I397" s="97" t="str">
        <f t="shared" si="218"/>
        <v/>
      </c>
      <c r="J397" s="30" t="str">
        <f t="shared" si="219"/>
        <v/>
      </c>
      <c r="K397" s="30"/>
      <c r="L397" s="30"/>
      <c r="M397" s="30"/>
      <c r="N397" s="30"/>
      <c r="P397" s="41"/>
      <c r="AC397" s="41"/>
    </row>
    <row r="398" spans="3:29" s="24" customFormat="1" ht="12.75" x14ac:dyDescent="0.2">
      <c r="C398" s="95">
        <v>42215</v>
      </c>
      <c r="D398" s="96">
        <v>17.089161000000001</v>
      </c>
      <c r="E398" s="30">
        <v>49897.403717900001</v>
      </c>
      <c r="G398" s="41">
        <f t="shared" si="217"/>
        <v>2</v>
      </c>
      <c r="H398" s="95">
        <v>42156</v>
      </c>
      <c r="I398" s="97">
        <f t="shared" si="218"/>
        <v>18.45629388</v>
      </c>
      <c r="J398" s="30">
        <f t="shared" si="219"/>
        <v>53031.31</v>
      </c>
      <c r="K398" s="97">
        <f t="shared" ref="K398:L398" si="222">AVERAGE(I392:I395,I398)</f>
        <v>18.426573600000001</v>
      </c>
      <c r="L398" s="30">
        <f t="shared" si="222"/>
        <v>53526.815999999992</v>
      </c>
      <c r="M398" s="30"/>
      <c r="N398" s="30"/>
      <c r="P398" s="41"/>
      <c r="AC398" s="41"/>
    </row>
    <row r="399" spans="3:29" s="24" customFormat="1" ht="12.75" x14ac:dyDescent="0.2">
      <c r="C399" s="95">
        <v>42214</v>
      </c>
      <c r="D399" s="96">
        <v>17.435897600000001</v>
      </c>
      <c r="E399" s="30">
        <v>50245.145457400002</v>
      </c>
      <c r="G399" s="41">
        <f t="shared" si="217"/>
        <v>3</v>
      </c>
      <c r="H399" s="95">
        <v>42157</v>
      </c>
      <c r="I399" s="97">
        <f t="shared" si="218"/>
        <v>18.188811359999999</v>
      </c>
      <c r="J399" s="30">
        <f t="shared" si="219"/>
        <v>54236.43</v>
      </c>
      <c r="K399" s="30"/>
      <c r="L399" s="30"/>
      <c r="M399" s="30"/>
      <c r="N399" s="30"/>
      <c r="P399" s="41"/>
      <c r="AC399" s="41"/>
    </row>
    <row r="400" spans="3:29" s="24" customFormat="1" ht="12.75" x14ac:dyDescent="0.2">
      <c r="C400" s="95">
        <v>42213</v>
      </c>
      <c r="D400" s="96">
        <v>17.911422080000001</v>
      </c>
      <c r="E400" s="30">
        <v>49601.598631000001</v>
      </c>
      <c r="G400" s="41">
        <f t="shared" si="217"/>
        <v>4</v>
      </c>
      <c r="H400" s="95">
        <v>42158</v>
      </c>
      <c r="I400" s="97">
        <f t="shared" si="218"/>
        <v>18.30769248</v>
      </c>
      <c r="J400" s="30">
        <f t="shared" si="219"/>
        <v>53522.9</v>
      </c>
      <c r="K400" s="30"/>
      <c r="L400" s="30"/>
      <c r="M400" s="30"/>
      <c r="N400" s="30"/>
      <c r="P400" s="41"/>
      <c r="AC400" s="41"/>
    </row>
    <row r="401" spans="3:29" s="24" customFormat="1" ht="12.75" x14ac:dyDescent="0.2">
      <c r="C401" s="95">
        <v>42212</v>
      </c>
      <c r="D401" s="96">
        <v>17.495338159999999</v>
      </c>
      <c r="E401" s="30">
        <v>48735.543683999997</v>
      </c>
      <c r="G401" s="41">
        <f t="shared" si="217"/>
        <v>5</v>
      </c>
      <c r="H401" s="95">
        <v>42159</v>
      </c>
      <c r="I401" s="97" t="str">
        <f t="shared" si="218"/>
        <v/>
      </c>
      <c r="J401" s="30" t="str">
        <f t="shared" si="219"/>
        <v/>
      </c>
      <c r="K401" s="30"/>
      <c r="L401" s="30"/>
      <c r="M401" s="30"/>
      <c r="N401" s="30"/>
      <c r="P401" s="41"/>
      <c r="AC401" s="41"/>
    </row>
    <row r="402" spans="3:29" s="24" customFormat="1" ht="12.75" x14ac:dyDescent="0.2">
      <c r="C402" s="95">
        <v>42209</v>
      </c>
      <c r="D402" s="96">
        <v>18.1293708</v>
      </c>
      <c r="E402" s="30">
        <v>49245.84</v>
      </c>
      <c r="G402" s="41">
        <f t="shared" si="217"/>
        <v>6</v>
      </c>
      <c r="H402" s="95">
        <v>42160</v>
      </c>
      <c r="I402" s="97">
        <f t="shared" si="218"/>
        <v>17.733100400000001</v>
      </c>
      <c r="J402" s="30">
        <f t="shared" si="219"/>
        <v>52973.37</v>
      </c>
      <c r="K402" s="30"/>
      <c r="L402" s="30"/>
      <c r="M402" s="97">
        <f t="shared" ref="M402:N402" si="223">AVERAGE(I398:I402)</f>
        <v>18.171474530000001</v>
      </c>
      <c r="N402" s="30">
        <f t="shared" si="223"/>
        <v>53441.002499999995</v>
      </c>
      <c r="P402" s="41"/>
      <c r="AC402" s="41"/>
    </row>
    <row r="403" spans="3:29" s="24" customFormat="1" ht="12.75" x14ac:dyDescent="0.2">
      <c r="C403" s="95">
        <v>42208</v>
      </c>
      <c r="D403" s="96">
        <v>18.525641199999999</v>
      </c>
      <c r="E403" s="30">
        <v>49806.62</v>
      </c>
      <c r="G403" s="41">
        <f t="shared" si="217"/>
        <v>7</v>
      </c>
      <c r="H403" s="95">
        <v>42161</v>
      </c>
      <c r="I403" s="97" t="str">
        <f t="shared" si="218"/>
        <v/>
      </c>
      <c r="J403" s="30" t="str">
        <f t="shared" si="219"/>
        <v/>
      </c>
      <c r="K403" s="30"/>
      <c r="L403" s="30"/>
      <c r="M403" s="30"/>
      <c r="N403" s="30"/>
      <c r="P403" s="41"/>
      <c r="AC403" s="41"/>
    </row>
    <row r="404" spans="3:29" s="24" customFormat="1" ht="12.75" x14ac:dyDescent="0.2">
      <c r="C404" s="95">
        <v>42207</v>
      </c>
      <c r="D404" s="96">
        <v>18.81293724</v>
      </c>
      <c r="E404" s="30">
        <v>50915.78</v>
      </c>
      <c r="G404" s="41">
        <f t="shared" si="217"/>
        <v>1</v>
      </c>
      <c r="H404" s="95">
        <v>42162</v>
      </c>
      <c r="I404" s="97" t="str">
        <f t="shared" si="218"/>
        <v/>
      </c>
      <c r="J404" s="30" t="str">
        <f t="shared" si="219"/>
        <v/>
      </c>
      <c r="K404" s="30"/>
      <c r="L404" s="30"/>
      <c r="M404" s="30"/>
      <c r="N404" s="30"/>
      <c r="P404" s="41"/>
      <c r="AC404" s="41"/>
    </row>
    <row r="405" spans="3:29" s="24" customFormat="1" ht="12.75" x14ac:dyDescent="0.2">
      <c r="C405" s="95">
        <v>42206</v>
      </c>
      <c r="D405" s="96">
        <v>18.426573600000001</v>
      </c>
      <c r="E405" s="30">
        <v>51474.28</v>
      </c>
      <c r="G405" s="41">
        <f t="shared" si="217"/>
        <v>2</v>
      </c>
      <c r="H405" s="95">
        <v>42163</v>
      </c>
      <c r="I405" s="97">
        <f t="shared" si="218"/>
        <v>17.673659839999999</v>
      </c>
      <c r="J405" s="30">
        <f t="shared" si="219"/>
        <v>52809.63</v>
      </c>
      <c r="K405" s="97">
        <f t="shared" ref="K405:L405" si="224">AVERAGE(I399:I402,I405)</f>
        <v>17.97581602</v>
      </c>
      <c r="L405" s="30">
        <f t="shared" si="224"/>
        <v>53385.582500000004</v>
      </c>
      <c r="M405" s="30"/>
      <c r="N405" s="30"/>
      <c r="P405" s="41"/>
      <c r="AC405" s="41"/>
    </row>
    <row r="406" spans="3:29" s="24" customFormat="1" ht="12.75" x14ac:dyDescent="0.2">
      <c r="C406" s="95">
        <v>42205</v>
      </c>
      <c r="D406" s="96">
        <v>18.426573600000001</v>
      </c>
      <c r="E406" s="30">
        <v>51600.07</v>
      </c>
      <c r="G406" s="41">
        <f t="shared" si="217"/>
        <v>3</v>
      </c>
      <c r="H406" s="95">
        <v>42164</v>
      </c>
      <c r="I406" s="97">
        <f t="shared" si="218"/>
        <v>17.673659839999999</v>
      </c>
      <c r="J406" s="30">
        <f t="shared" si="219"/>
        <v>52815.99</v>
      </c>
      <c r="K406" s="30"/>
      <c r="L406" s="30"/>
      <c r="M406" s="30"/>
      <c r="N406" s="30"/>
      <c r="P406" s="41"/>
      <c r="AC406" s="41"/>
    </row>
    <row r="407" spans="3:29" s="24" customFormat="1" ht="12.75" x14ac:dyDescent="0.2">
      <c r="C407" s="95">
        <v>42202</v>
      </c>
      <c r="D407" s="96">
        <v>18.357226279999999</v>
      </c>
      <c r="E407" s="30">
        <v>52341.8</v>
      </c>
      <c r="G407" s="41">
        <f t="shared" si="217"/>
        <v>4</v>
      </c>
      <c r="H407" s="95">
        <v>42165</v>
      </c>
      <c r="I407" s="97">
        <f t="shared" si="218"/>
        <v>18.069930240000001</v>
      </c>
      <c r="J407" s="30">
        <f t="shared" si="219"/>
        <v>53876.44</v>
      </c>
      <c r="K407" s="30"/>
      <c r="L407" s="30"/>
      <c r="M407" s="30"/>
      <c r="N407" s="30"/>
      <c r="P407" s="41"/>
      <c r="AC407" s="41"/>
    </row>
    <row r="408" spans="3:29" s="24" customFormat="1" ht="12.75" x14ac:dyDescent="0.2">
      <c r="C408" s="95">
        <v>42201</v>
      </c>
      <c r="D408" s="96">
        <v>18.793123720000001</v>
      </c>
      <c r="E408" s="30">
        <v>53069.75</v>
      </c>
      <c r="G408" s="41">
        <f t="shared" si="217"/>
        <v>5</v>
      </c>
      <c r="H408" s="95">
        <v>42166</v>
      </c>
      <c r="I408" s="97">
        <f t="shared" si="218"/>
        <v>17.64393956</v>
      </c>
      <c r="J408" s="30">
        <f t="shared" si="219"/>
        <v>53688.51</v>
      </c>
      <c r="K408" s="30"/>
      <c r="L408" s="30"/>
      <c r="M408" s="30"/>
      <c r="N408" s="30"/>
      <c r="P408" s="41"/>
      <c r="AC408" s="41"/>
    </row>
    <row r="409" spans="3:29" s="24" customFormat="1" ht="12.75" x14ac:dyDescent="0.2">
      <c r="C409" s="95">
        <v>42200</v>
      </c>
      <c r="D409" s="96">
        <v>17.881701799999998</v>
      </c>
      <c r="E409" s="30">
        <v>52902.28</v>
      </c>
      <c r="G409" s="41">
        <f t="shared" si="217"/>
        <v>6</v>
      </c>
      <c r="H409" s="95">
        <v>42167</v>
      </c>
      <c r="I409" s="97">
        <f t="shared" si="218"/>
        <v>17.257575920000001</v>
      </c>
      <c r="J409" s="30">
        <f t="shared" si="219"/>
        <v>53347.53</v>
      </c>
      <c r="K409" s="30"/>
      <c r="L409" s="30"/>
      <c r="M409" s="97">
        <f t="shared" ref="M409:N409" si="225">AVERAGE(I405:I409)</f>
        <v>17.663753079999999</v>
      </c>
      <c r="N409" s="30">
        <f t="shared" si="225"/>
        <v>53307.619999999995</v>
      </c>
      <c r="P409" s="41"/>
      <c r="AC409" s="41"/>
    </row>
    <row r="410" spans="3:29" s="24" customFormat="1" ht="12.75" x14ac:dyDescent="0.2">
      <c r="C410" s="95">
        <v>42199</v>
      </c>
      <c r="D410" s="96">
        <v>17.64393956</v>
      </c>
      <c r="E410" s="30">
        <v>53239.17</v>
      </c>
      <c r="G410" s="41">
        <f t="shared" si="217"/>
        <v>7</v>
      </c>
      <c r="H410" s="95">
        <v>42168</v>
      </c>
      <c r="I410" s="97" t="str">
        <f t="shared" si="218"/>
        <v/>
      </c>
      <c r="J410" s="30" t="str">
        <f t="shared" si="219"/>
        <v/>
      </c>
      <c r="K410" s="30"/>
      <c r="L410" s="30"/>
      <c r="M410" s="30"/>
      <c r="N410" s="30"/>
      <c r="P410" s="41"/>
      <c r="AC410" s="41"/>
    </row>
    <row r="411" spans="3:29" s="24" customFormat="1" ht="12.75" x14ac:dyDescent="0.2">
      <c r="C411" s="95">
        <v>42198</v>
      </c>
      <c r="D411" s="96">
        <v>17.12878804</v>
      </c>
      <c r="E411" s="30">
        <v>53119.47</v>
      </c>
      <c r="G411" s="41">
        <f t="shared" si="217"/>
        <v>1</v>
      </c>
      <c r="H411" s="95">
        <v>42169</v>
      </c>
      <c r="I411" s="97" t="str">
        <f t="shared" si="218"/>
        <v/>
      </c>
      <c r="J411" s="30" t="str">
        <f t="shared" si="219"/>
        <v/>
      </c>
      <c r="K411" s="30"/>
      <c r="L411" s="30"/>
      <c r="M411" s="30"/>
      <c r="N411" s="30"/>
      <c r="P411" s="41"/>
      <c r="AC411" s="41"/>
    </row>
    <row r="412" spans="3:29" s="24" customFormat="1" ht="12.75" x14ac:dyDescent="0.2">
      <c r="C412" s="95">
        <v>42195</v>
      </c>
      <c r="D412" s="96">
        <v>16.643356799999999</v>
      </c>
      <c r="E412" s="30">
        <v>52590.720000000001</v>
      </c>
      <c r="G412" s="41">
        <f t="shared" si="217"/>
        <v>2</v>
      </c>
      <c r="H412" s="95">
        <v>42170</v>
      </c>
      <c r="I412" s="97">
        <f t="shared" si="218"/>
        <v>16.42540808</v>
      </c>
      <c r="J412" s="30">
        <f t="shared" si="219"/>
        <v>53137.53</v>
      </c>
      <c r="K412" s="97">
        <f t="shared" ref="K412:L412" si="226">AVERAGE(I406:I409,I412)</f>
        <v>17.414102728</v>
      </c>
      <c r="L412" s="30">
        <f t="shared" si="226"/>
        <v>53373.2</v>
      </c>
      <c r="M412" s="30"/>
      <c r="N412" s="30"/>
      <c r="P412" s="41"/>
      <c r="AC412" s="41"/>
    </row>
    <row r="413" spans="3:29" s="24" customFormat="1" ht="12.75" x14ac:dyDescent="0.2">
      <c r="C413" s="95">
        <v>42193</v>
      </c>
      <c r="D413" s="96">
        <v>16.9405596</v>
      </c>
      <c r="E413" s="30">
        <v>51781.74</v>
      </c>
      <c r="G413" s="41">
        <f t="shared" si="217"/>
        <v>3</v>
      </c>
      <c r="H413" s="95">
        <v>42171</v>
      </c>
      <c r="I413" s="97">
        <f t="shared" si="218"/>
        <v>16.346153999999999</v>
      </c>
      <c r="J413" s="30">
        <f t="shared" si="219"/>
        <v>53702.15</v>
      </c>
      <c r="K413" s="30"/>
      <c r="L413" s="30"/>
      <c r="M413" s="30"/>
      <c r="N413" s="30"/>
      <c r="P413" s="41"/>
      <c r="AC413" s="41"/>
    </row>
    <row r="414" spans="3:29" s="24" customFormat="1" ht="12.75" x14ac:dyDescent="0.2">
      <c r="C414" s="95">
        <v>42192</v>
      </c>
      <c r="D414" s="96">
        <v>16.692890599999998</v>
      </c>
      <c r="E414" s="30">
        <v>52343.71</v>
      </c>
      <c r="G414" s="41">
        <f t="shared" si="217"/>
        <v>4</v>
      </c>
      <c r="H414" s="95">
        <v>42172</v>
      </c>
      <c r="I414" s="97">
        <f t="shared" si="218"/>
        <v>16.148018799999999</v>
      </c>
      <c r="J414" s="30">
        <f t="shared" si="219"/>
        <v>53248.54</v>
      </c>
      <c r="K414" s="30"/>
      <c r="L414" s="30"/>
      <c r="M414" s="30"/>
      <c r="N414" s="30"/>
      <c r="P414" s="41"/>
      <c r="AC414" s="41"/>
    </row>
    <row r="415" spans="3:29" s="24" customFormat="1" ht="12.75" x14ac:dyDescent="0.2">
      <c r="C415" s="95">
        <v>42191</v>
      </c>
      <c r="D415" s="96">
        <v>16.336247239999999</v>
      </c>
      <c r="E415" s="30">
        <v>52149.37</v>
      </c>
      <c r="G415" s="41">
        <f t="shared" si="217"/>
        <v>5</v>
      </c>
      <c r="H415" s="95">
        <v>42173</v>
      </c>
      <c r="I415" s="97">
        <f t="shared" si="218"/>
        <v>16.157925559999999</v>
      </c>
      <c r="J415" s="30">
        <f t="shared" si="219"/>
        <v>54238.59</v>
      </c>
      <c r="K415" s="30"/>
      <c r="L415" s="30"/>
      <c r="M415" s="30"/>
      <c r="N415" s="30"/>
      <c r="P415" s="41"/>
      <c r="AC415" s="41"/>
    </row>
    <row r="416" spans="3:29" s="24" customFormat="1" ht="12.75" x14ac:dyDescent="0.2">
      <c r="C416" s="95">
        <v>42188</v>
      </c>
      <c r="D416" s="96">
        <v>16.048951200000001</v>
      </c>
      <c r="E416" s="30">
        <v>52519.4</v>
      </c>
      <c r="G416" s="41">
        <f t="shared" si="217"/>
        <v>6</v>
      </c>
      <c r="H416" s="95">
        <v>42174</v>
      </c>
      <c r="I416" s="97">
        <f t="shared" si="218"/>
        <v>15.910256560000001</v>
      </c>
      <c r="J416" s="30">
        <f t="shared" si="219"/>
        <v>53749.41</v>
      </c>
      <c r="K416" s="30"/>
      <c r="L416" s="30"/>
      <c r="M416" s="97">
        <f t="shared" ref="M416:N416" si="227">AVERAGE(I412:I416)</f>
        <v>16.197552600000002</v>
      </c>
      <c r="N416" s="30">
        <f t="shared" si="227"/>
        <v>53615.243999999992</v>
      </c>
      <c r="P416" s="41"/>
      <c r="AC416" s="41"/>
    </row>
    <row r="417" spans="3:29" s="24" customFormat="1" ht="12.75" x14ac:dyDescent="0.2">
      <c r="C417" s="95">
        <v>42187</v>
      </c>
      <c r="D417" s="96">
        <v>16.415501320000001</v>
      </c>
      <c r="E417" s="30">
        <v>53106.18</v>
      </c>
      <c r="G417" s="41">
        <f t="shared" si="217"/>
        <v>7</v>
      </c>
      <c r="H417" s="95">
        <v>42175</v>
      </c>
      <c r="I417" s="97" t="str">
        <f t="shared" si="218"/>
        <v/>
      </c>
      <c r="J417" s="30" t="str">
        <f t="shared" si="219"/>
        <v/>
      </c>
      <c r="K417" s="30"/>
      <c r="L417" s="30"/>
      <c r="M417" s="30"/>
      <c r="N417" s="30"/>
      <c r="P417" s="41"/>
      <c r="AC417" s="41"/>
    </row>
    <row r="418" spans="3:29" s="24" customFormat="1" ht="12.75" x14ac:dyDescent="0.2">
      <c r="C418" s="95">
        <v>42186</v>
      </c>
      <c r="D418" s="96">
        <v>16.08857824</v>
      </c>
      <c r="E418" s="30">
        <v>52757.53</v>
      </c>
      <c r="G418" s="41">
        <f t="shared" si="217"/>
        <v>1</v>
      </c>
      <c r="H418" s="95">
        <v>42176</v>
      </c>
      <c r="I418" s="97" t="str">
        <f t="shared" si="218"/>
        <v/>
      </c>
      <c r="J418" s="30" t="str">
        <f t="shared" si="219"/>
        <v/>
      </c>
      <c r="K418" s="30"/>
      <c r="L418" s="30"/>
      <c r="M418" s="30"/>
      <c r="N418" s="30"/>
      <c r="P418" s="41"/>
      <c r="AC418" s="41"/>
    </row>
    <row r="419" spans="3:29" s="24" customFormat="1" ht="12.75" x14ac:dyDescent="0.2">
      <c r="C419" s="95">
        <v>42185</v>
      </c>
      <c r="D419" s="96">
        <v>16.346153999999999</v>
      </c>
      <c r="E419" s="30">
        <v>53080.88</v>
      </c>
      <c r="G419" s="41">
        <f t="shared" si="217"/>
        <v>2</v>
      </c>
      <c r="H419" s="95">
        <v>42177</v>
      </c>
      <c r="I419" s="97">
        <f t="shared" si="218"/>
        <v>16.197552600000002</v>
      </c>
      <c r="J419" s="30">
        <f t="shared" si="219"/>
        <v>53863.67</v>
      </c>
      <c r="K419" s="97">
        <f t="shared" ref="K419:L419" si="228">AVERAGE(I413:I416,I419)</f>
        <v>16.151981503999998</v>
      </c>
      <c r="L419" s="30">
        <f t="shared" si="228"/>
        <v>53760.471999999994</v>
      </c>
      <c r="M419" s="30"/>
      <c r="N419" s="30"/>
      <c r="P419" s="41"/>
      <c r="AC419" s="41"/>
    </row>
    <row r="420" spans="3:29" s="24" customFormat="1" ht="12.75" x14ac:dyDescent="0.2">
      <c r="C420" s="95">
        <v>42184</v>
      </c>
      <c r="D420" s="96">
        <v>15.84090924</v>
      </c>
      <c r="E420" s="30">
        <v>53014.21</v>
      </c>
      <c r="G420" s="41">
        <f t="shared" si="217"/>
        <v>3</v>
      </c>
      <c r="H420" s="95">
        <v>42178</v>
      </c>
      <c r="I420" s="97">
        <f t="shared" si="218"/>
        <v>15.87062952</v>
      </c>
      <c r="J420" s="30">
        <f t="shared" si="219"/>
        <v>53772.43</v>
      </c>
      <c r="K420" s="30"/>
      <c r="L420" s="30"/>
      <c r="M420" s="30"/>
      <c r="N420" s="30"/>
      <c r="P420" s="41"/>
      <c r="AC420" s="41"/>
    </row>
    <row r="421" spans="3:29" s="24" customFormat="1" ht="12.75" x14ac:dyDescent="0.2">
      <c r="C421" s="95">
        <v>42181</v>
      </c>
      <c r="D421" s="96">
        <v>16.217366120000001</v>
      </c>
      <c r="E421" s="30">
        <v>54016.97</v>
      </c>
      <c r="G421" s="41">
        <f t="shared" si="217"/>
        <v>4</v>
      </c>
      <c r="H421" s="95">
        <v>42179</v>
      </c>
      <c r="I421" s="97">
        <f t="shared" si="218"/>
        <v>15.722028119999999</v>
      </c>
      <c r="J421" s="30">
        <f t="shared" si="219"/>
        <v>53842.53</v>
      </c>
      <c r="K421" s="30"/>
      <c r="L421" s="30"/>
      <c r="M421" s="30"/>
      <c r="N421" s="30"/>
      <c r="P421" s="41"/>
      <c r="AC421" s="41"/>
    </row>
    <row r="422" spans="3:29" s="24" customFormat="1" ht="12.75" x14ac:dyDescent="0.2">
      <c r="C422" s="95">
        <v>42180</v>
      </c>
      <c r="D422" s="96">
        <v>15.59324024</v>
      </c>
      <c r="E422" s="30">
        <v>53175.66</v>
      </c>
      <c r="G422" s="41">
        <f t="shared" si="217"/>
        <v>5</v>
      </c>
      <c r="H422" s="95">
        <v>42180</v>
      </c>
      <c r="I422" s="97">
        <f t="shared" si="218"/>
        <v>15.59324024</v>
      </c>
      <c r="J422" s="30">
        <f t="shared" si="219"/>
        <v>53175.66</v>
      </c>
      <c r="K422" s="30"/>
      <c r="L422" s="30"/>
      <c r="M422" s="30"/>
      <c r="N422" s="30"/>
      <c r="P422" s="41"/>
      <c r="AC422" s="41"/>
    </row>
    <row r="423" spans="3:29" s="24" customFormat="1" ht="12.75" x14ac:dyDescent="0.2">
      <c r="C423" s="95">
        <v>42179</v>
      </c>
      <c r="D423" s="96">
        <v>15.722028119999999</v>
      </c>
      <c r="E423" s="30">
        <v>53842.53</v>
      </c>
      <c r="G423" s="41">
        <f t="shared" si="217"/>
        <v>6</v>
      </c>
      <c r="H423" s="95">
        <v>42181</v>
      </c>
      <c r="I423" s="97">
        <f t="shared" si="218"/>
        <v>16.217366120000001</v>
      </c>
      <c r="J423" s="30">
        <f t="shared" si="219"/>
        <v>54016.97</v>
      </c>
      <c r="K423" s="30"/>
      <c r="L423" s="30"/>
      <c r="M423" s="97">
        <f t="shared" ref="M423:N423" si="229">AVERAGE(I419:I423)</f>
        <v>15.92016332</v>
      </c>
      <c r="N423" s="30">
        <f t="shared" si="229"/>
        <v>53734.252</v>
      </c>
      <c r="P423" s="41"/>
      <c r="AC423" s="41"/>
    </row>
    <row r="424" spans="3:29" s="24" customFormat="1" ht="12.75" x14ac:dyDescent="0.2">
      <c r="C424" s="95">
        <v>42178</v>
      </c>
      <c r="D424" s="96">
        <v>15.87062952</v>
      </c>
      <c r="E424" s="30">
        <v>53772.43</v>
      </c>
      <c r="G424" s="41">
        <f t="shared" si="217"/>
        <v>7</v>
      </c>
      <c r="H424" s="95">
        <v>42182</v>
      </c>
      <c r="I424" s="97" t="str">
        <f t="shared" si="218"/>
        <v/>
      </c>
      <c r="J424" s="30" t="str">
        <f t="shared" si="219"/>
        <v/>
      </c>
      <c r="K424" s="30"/>
      <c r="L424" s="30"/>
      <c r="M424" s="30"/>
      <c r="N424" s="30"/>
      <c r="P424" s="41"/>
      <c r="AC424" s="41"/>
    </row>
    <row r="425" spans="3:29" s="24" customFormat="1" ht="12.75" x14ac:dyDescent="0.2">
      <c r="C425" s="95">
        <v>42177</v>
      </c>
      <c r="D425" s="96">
        <v>16.197552600000002</v>
      </c>
      <c r="E425" s="30">
        <v>53863.67</v>
      </c>
      <c r="G425" s="41">
        <f t="shared" si="217"/>
        <v>1</v>
      </c>
      <c r="H425" s="95">
        <v>42183</v>
      </c>
      <c r="I425" s="97" t="str">
        <f t="shared" si="218"/>
        <v/>
      </c>
      <c r="J425" s="30" t="str">
        <f t="shared" si="219"/>
        <v/>
      </c>
      <c r="K425" s="30"/>
      <c r="L425" s="30"/>
      <c r="M425" s="30"/>
      <c r="N425" s="30"/>
      <c r="P425" s="41"/>
      <c r="AC425" s="41"/>
    </row>
    <row r="426" spans="3:29" s="24" customFormat="1" ht="12.75" x14ac:dyDescent="0.2">
      <c r="C426" s="95">
        <v>42174</v>
      </c>
      <c r="D426" s="96">
        <v>15.910256560000001</v>
      </c>
      <c r="E426" s="30">
        <v>53749.41</v>
      </c>
      <c r="G426" s="41">
        <f t="shared" si="217"/>
        <v>2</v>
      </c>
      <c r="H426" s="95">
        <v>42184</v>
      </c>
      <c r="I426" s="97">
        <f t="shared" si="218"/>
        <v>15.84090924</v>
      </c>
      <c r="J426" s="30">
        <f t="shared" si="219"/>
        <v>53014.21</v>
      </c>
      <c r="K426" s="97">
        <f t="shared" ref="K426:L426" si="230">AVERAGE(I420:I423,I426)</f>
        <v>15.848834647999999</v>
      </c>
      <c r="L426" s="30">
        <f t="shared" si="230"/>
        <v>53564.36</v>
      </c>
      <c r="M426" s="30"/>
      <c r="N426" s="30"/>
      <c r="P426" s="41"/>
      <c r="AC426" s="41"/>
    </row>
    <row r="427" spans="3:29" s="24" customFormat="1" ht="12.75" x14ac:dyDescent="0.2">
      <c r="C427" s="95">
        <v>42173</v>
      </c>
      <c r="D427" s="96">
        <v>16.157925559999999</v>
      </c>
      <c r="E427" s="30">
        <v>54238.59</v>
      </c>
      <c r="G427" s="41">
        <f t="shared" si="217"/>
        <v>3</v>
      </c>
      <c r="H427" s="95">
        <v>42185</v>
      </c>
      <c r="I427" s="97">
        <f t="shared" si="218"/>
        <v>16.346153999999999</v>
      </c>
      <c r="J427" s="30">
        <f t="shared" si="219"/>
        <v>53080.88</v>
      </c>
      <c r="K427" s="30"/>
      <c r="L427" s="30"/>
      <c r="M427" s="30"/>
      <c r="N427" s="30"/>
      <c r="P427" s="41"/>
      <c r="AC427" s="41"/>
    </row>
    <row r="428" spans="3:29" s="24" customFormat="1" ht="12.75" x14ac:dyDescent="0.2">
      <c r="C428" s="95">
        <v>42172</v>
      </c>
      <c r="D428" s="96">
        <v>16.148018799999999</v>
      </c>
      <c r="E428" s="30">
        <v>53248.54</v>
      </c>
      <c r="G428" s="41">
        <f t="shared" si="217"/>
        <v>4</v>
      </c>
      <c r="H428" s="95">
        <v>42186</v>
      </c>
      <c r="I428" s="97">
        <f t="shared" si="218"/>
        <v>16.08857824</v>
      </c>
      <c r="J428" s="30">
        <f t="shared" si="219"/>
        <v>52757.53</v>
      </c>
      <c r="K428" s="30"/>
      <c r="L428" s="30"/>
      <c r="M428" s="30"/>
      <c r="N428" s="30"/>
      <c r="P428" s="41"/>
      <c r="AC428" s="41"/>
    </row>
    <row r="429" spans="3:29" s="24" customFormat="1" ht="12.75" x14ac:dyDescent="0.2">
      <c r="C429" s="95">
        <v>42171</v>
      </c>
      <c r="D429" s="96">
        <v>16.346153999999999</v>
      </c>
      <c r="E429" s="30">
        <v>53702.15</v>
      </c>
      <c r="G429" s="41">
        <f t="shared" si="217"/>
        <v>5</v>
      </c>
      <c r="H429" s="95">
        <v>42187</v>
      </c>
      <c r="I429" s="97">
        <f t="shared" si="218"/>
        <v>16.415501320000001</v>
      </c>
      <c r="J429" s="30">
        <f t="shared" si="219"/>
        <v>53106.18</v>
      </c>
      <c r="K429" s="30"/>
      <c r="L429" s="30"/>
      <c r="M429" s="30"/>
      <c r="N429" s="30"/>
      <c r="P429" s="41"/>
      <c r="AC429" s="41"/>
    </row>
    <row r="430" spans="3:29" s="24" customFormat="1" ht="12.75" x14ac:dyDescent="0.2">
      <c r="C430" s="95">
        <v>42170</v>
      </c>
      <c r="D430" s="96">
        <v>16.42540808</v>
      </c>
      <c r="E430" s="30">
        <v>53137.53</v>
      </c>
      <c r="G430" s="41">
        <f t="shared" si="217"/>
        <v>6</v>
      </c>
      <c r="H430" s="95">
        <v>42188</v>
      </c>
      <c r="I430" s="97">
        <f t="shared" si="218"/>
        <v>16.048951200000001</v>
      </c>
      <c r="J430" s="30">
        <f t="shared" si="219"/>
        <v>52519.4</v>
      </c>
      <c r="K430" s="30"/>
      <c r="L430" s="30"/>
      <c r="M430" s="97">
        <f t="shared" ref="M430:N430" si="231">AVERAGE(I426:I430)</f>
        <v>16.148018800000003</v>
      </c>
      <c r="N430" s="30">
        <f t="shared" si="231"/>
        <v>52895.64</v>
      </c>
      <c r="P430" s="41"/>
      <c r="AC430" s="41"/>
    </row>
    <row r="431" spans="3:29" s="24" customFormat="1" ht="12.75" x14ac:dyDescent="0.2">
      <c r="C431" s="95">
        <v>42167</v>
      </c>
      <c r="D431" s="96">
        <v>17.257575920000001</v>
      </c>
      <c r="E431" s="30">
        <v>53347.53</v>
      </c>
      <c r="G431" s="41">
        <f t="shared" si="217"/>
        <v>7</v>
      </c>
      <c r="H431" s="95">
        <v>42189</v>
      </c>
      <c r="I431" s="97" t="str">
        <f t="shared" si="218"/>
        <v/>
      </c>
      <c r="J431" s="30" t="str">
        <f t="shared" si="219"/>
        <v/>
      </c>
      <c r="K431" s="30"/>
      <c r="L431" s="30"/>
      <c r="M431" s="30"/>
      <c r="N431" s="30"/>
      <c r="P431" s="41"/>
      <c r="AC431" s="41"/>
    </row>
    <row r="432" spans="3:29" s="24" customFormat="1" ht="12.75" x14ac:dyDescent="0.2">
      <c r="C432" s="95">
        <v>42166</v>
      </c>
      <c r="D432" s="96">
        <v>17.64393956</v>
      </c>
      <c r="E432" s="30">
        <v>53688.51</v>
      </c>
      <c r="G432" s="41">
        <f t="shared" si="217"/>
        <v>1</v>
      </c>
      <c r="H432" s="95">
        <v>42190</v>
      </c>
      <c r="I432" s="97" t="str">
        <f t="shared" si="218"/>
        <v/>
      </c>
      <c r="J432" s="30" t="str">
        <f t="shared" si="219"/>
        <v/>
      </c>
      <c r="K432" s="30"/>
      <c r="L432" s="30"/>
      <c r="M432" s="30"/>
      <c r="N432" s="30"/>
      <c r="P432" s="41"/>
      <c r="AC432" s="41"/>
    </row>
    <row r="433" spans="3:29" s="24" customFormat="1" ht="12.75" x14ac:dyDescent="0.2">
      <c r="C433" s="95">
        <v>42165</v>
      </c>
      <c r="D433" s="96">
        <v>18.069930240000001</v>
      </c>
      <c r="E433" s="30">
        <v>53876.44</v>
      </c>
      <c r="G433" s="41">
        <f t="shared" si="217"/>
        <v>2</v>
      </c>
      <c r="H433" s="95">
        <v>42191</v>
      </c>
      <c r="I433" s="97">
        <f t="shared" si="218"/>
        <v>16.336247239999999</v>
      </c>
      <c r="J433" s="30">
        <f t="shared" si="219"/>
        <v>52149.37</v>
      </c>
      <c r="K433" s="97">
        <f t="shared" ref="K433:L433" si="232">AVERAGE(I427:I430,I433)</f>
        <v>16.247086400000001</v>
      </c>
      <c r="L433" s="30">
        <f t="shared" si="232"/>
        <v>52722.671999999999</v>
      </c>
      <c r="M433" s="30"/>
      <c r="N433" s="30"/>
      <c r="P433" s="41"/>
      <c r="AC433" s="41"/>
    </row>
    <row r="434" spans="3:29" s="24" customFormat="1" ht="12.75" x14ac:dyDescent="0.2">
      <c r="C434" s="95">
        <v>42164</v>
      </c>
      <c r="D434" s="96">
        <v>17.673659839999999</v>
      </c>
      <c r="E434" s="30">
        <v>52815.99</v>
      </c>
      <c r="G434" s="41">
        <f t="shared" si="217"/>
        <v>3</v>
      </c>
      <c r="H434" s="95">
        <v>42192</v>
      </c>
      <c r="I434" s="97">
        <f t="shared" si="218"/>
        <v>16.692890599999998</v>
      </c>
      <c r="J434" s="30">
        <f t="shared" si="219"/>
        <v>52343.71</v>
      </c>
      <c r="K434" s="30"/>
      <c r="L434" s="30"/>
      <c r="M434" s="30"/>
      <c r="N434" s="30"/>
      <c r="P434" s="41"/>
      <c r="AC434" s="41"/>
    </row>
    <row r="435" spans="3:29" s="24" customFormat="1" ht="12.75" x14ac:dyDescent="0.2">
      <c r="C435" s="95">
        <v>42163</v>
      </c>
      <c r="D435" s="96">
        <v>17.673659839999999</v>
      </c>
      <c r="E435" s="30">
        <v>52809.63</v>
      </c>
      <c r="G435" s="41">
        <f t="shared" si="217"/>
        <v>4</v>
      </c>
      <c r="H435" s="95">
        <v>42193</v>
      </c>
      <c r="I435" s="97">
        <f t="shared" si="218"/>
        <v>16.9405596</v>
      </c>
      <c r="J435" s="30">
        <f t="shared" si="219"/>
        <v>51781.74</v>
      </c>
      <c r="K435" s="30"/>
      <c r="L435" s="30"/>
      <c r="M435" s="30"/>
      <c r="N435" s="30"/>
      <c r="P435" s="41"/>
      <c r="AC435" s="41"/>
    </row>
    <row r="436" spans="3:29" s="24" customFormat="1" ht="12.75" x14ac:dyDescent="0.2">
      <c r="C436" s="95">
        <v>42160</v>
      </c>
      <c r="D436" s="96">
        <v>17.733100400000001</v>
      </c>
      <c r="E436" s="30">
        <v>52973.37</v>
      </c>
      <c r="G436" s="41">
        <f t="shared" si="217"/>
        <v>5</v>
      </c>
      <c r="H436" s="95">
        <v>42194</v>
      </c>
      <c r="I436" s="97" t="str">
        <f t="shared" si="218"/>
        <v/>
      </c>
      <c r="J436" s="30" t="str">
        <f t="shared" si="219"/>
        <v/>
      </c>
      <c r="K436" s="30"/>
      <c r="L436" s="30"/>
      <c r="M436" s="30"/>
      <c r="N436" s="30"/>
      <c r="P436" s="41"/>
      <c r="AC436" s="41"/>
    </row>
    <row r="437" spans="3:29" s="24" customFormat="1" ht="12.75" x14ac:dyDescent="0.2">
      <c r="C437" s="95">
        <v>42158</v>
      </c>
      <c r="D437" s="96">
        <v>18.30769248</v>
      </c>
      <c r="E437" s="30">
        <v>53522.9</v>
      </c>
      <c r="G437" s="41">
        <f t="shared" si="217"/>
        <v>6</v>
      </c>
      <c r="H437" s="95">
        <v>42195</v>
      </c>
      <c r="I437" s="97">
        <f t="shared" si="218"/>
        <v>16.643356799999999</v>
      </c>
      <c r="J437" s="30">
        <f t="shared" si="219"/>
        <v>52590.720000000001</v>
      </c>
      <c r="K437" s="30"/>
      <c r="L437" s="30"/>
      <c r="M437" s="97">
        <f t="shared" ref="M437:N437" si="233">AVERAGE(I433:I437)</f>
        <v>16.653263559999999</v>
      </c>
      <c r="N437" s="30">
        <f t="shared" si="233"/>
        <v>52216.385000000002</v>
      </c>
      <c r="P437" s="41"/>
      <c r="AC437" s="41"/>
    </row>
    <row r="438" spans="3:29" s="24" customFormat="1" ht="12.75" x14ac:dyDescent="0.2">
      <c r="C438" s="95">
        <v>42157</v>
      </c>
      <c r="D438" s="96">
        <v>18.188811359999999</v>
      </c>
      <c r="E438" s="30">
        <v>54236.43</v>
      </c>
      <c r="G438" s="41">
        <f t="shared" si="217"/>
        <v>7</v>
      </c>
      <c r="H438" s="95">
        <v>42196</v>
      </c>
      <c r="I438" s="97" t="str">
        <f t="shared" si="218"/>
        <v/>
      </c>
      <c r="J438" s="30" t="str">
        <f t="shared" si="219"/>
        <v/>
      </c>
      <c r="K438" s="30"/>
      <c r="L438" s="30"/>
      <c r="M438" s="30"/>
      <c r="N438" s="30"/>
      <c r="P438" s="41"/>
      <c r="AC438" s="41"/>
    </row>
    <row r="439" spans="3:29" s="24" customFormat="1" ht="12.75" x14ac:dyDescent="0.2">
      <c r="C439" s="95">
        <v>42156</v>
      </c>
      <c r="D439" s="96">
        <v>18.45629388</v>
      </c>
      <c r="E439" s="30">
        <v>53031.31</v>
      </c>
      <c r="G439" s="41">
        <f t="shared" si="217"/>
        <v>1</v>
      </c>
      <c r="H439" s="95">
        <v>42197</v>
      </c>
      <c r="I439" s="97" t="str">
        <f t="shared" si="218"/>
        <v/>
      </c>
      <c r="J439" s="30" t="str">
        <f t="shared" si="219"/>
        <v/>
      </c>
      <c r="K439" s="30"/>
      <c r="L439" s="30"/>
      <c r="M439" s="30"/>
      <c r="N439" s="30"/>
      <c r="P439" s="41"/>
      <c r="AC439" s="41"/>
    </row>
    <row r="440" spans="3:29" s="24" customFormat="1" ht="12.75" x14ac:dyDescent="0.2">
      <c r="C440" s="95">
        <v>42153</v>
      </c>
      <c r="D440" s="96">
        <v>18.377039799999999</v>
      </c>
      <c r="E440" s="30">
        <v>52760.47</v>
      </c>
      <c r="G440" s="41">
        <f t="shared" si="217"/>
        <v>2</v>
      </c>
      <c r="H440" s="95">
        <v>42198</v>
      </c>
      <c r="I440" s="97">
        <f t="shared" si="218"/>
        <v>17.12878804</v>
      </c>
      <c r="J440" s="30">
        <f t="shared" si="219"/>
        <v>53119.47</v>
      </c>
      <c r="K440" s="97">
        <f t="shared" ref="K440:L440" si="234">AVERAGE(I434:I437,I440)</f>
        <v>16.851398759999999</v>
      </c>
      <c r="L440" s="30">
        <f t="shared" si="234"/>
        <v>52458.909999999996</v>
      </c>
      <c r="M440" s="30"/>
      <c r="N440" s="30"/>
      <c r="P440" s="41"/>
      <c r="AC440" s="41"/>
    </row>
    <row r="441" spans="3:29" s="24" customFormat="1" ht="12.75" x14ac:dyDescent="0.2">
      <c r="C441" s="95">
        <v>42152</v>
      </c>
      <c r="D441" s="96">
        <v>18.604895280000001</v>
      </c>
      <c r="E441" s="30">
        <v>53976.27</v>
      </c>
      <c r="G441" s="41">
        <f t="shared" si="217"/>
        <v>3</v>
      </c>
      <c r="H441" s="95">
        <v>42199</v>
      </c>
      <c r="I441" s="97">
        <f t="shared" si="218"/>
        <v>17.64393956</v>
      </c>
      <c r="J441" s="30">
        <f t="shared" si="219"/>
        <v>53239.17</v>
      </c>
      <c r="K441" s="30"/>
      <c r="L441" s="30"/>
      <c r="M441" s="30"/>
      <c r="N441" s="30"/>
      <c r="P441" s="41"/>
      <c r="AC441" s="41"/>
    </row>
    <row r="442" spans="3:29" s="24" customFormat="1" ht="12.75" x14ac:dyDescent="0.2">
      <c r="C442" s="95">
        <v>42151</v>
      </c>
      <c r="D442" s="96">
        <v>18.684149359999999</v>
      </c>
      <c r="E442" s="30">
        <v>54236.25</v>
      </c>
      <c r="G442" s="41">
        <f t="shared" si="217"/>
        <v>4</v>
      </c>
      <c r="H442" s="95">
        <v>42200</v>
      </c>
      <c r="I442" s="97">
        <f t="shared" si="218"/>
        <v>17.881701799999998</v>
      </c>
      <c r="J442" s="30">
        <f t="shared" si="219"/>
        <v>52902.28</v>
      </c>
      <c r="K442" s="30"/>
      <c r="L442" s="30"/>
      <c r="M442" s="30"/>
      <c r="N442" s="30"/>
      <c r="P442" s="41"/>
      <c r="AC442" s="41"/>
    </row>
    <row r="443" spans="3:29" s="24" customFormat="1" ht="12.75" x14ac:dyDescent="0.2">
      <c r="C443" s="95">
        <v>42150</v>
      </c>
      <c r="D443" s="96">
        <v>18.010489679999999</v>
      </c>
      <c r="E443" s="30">
        <v>53629.78</v>
      </c>
      <c r="G443" s="41">
        <f t="shared" si="217"/>
        <v>5</v>
      </c>
      <c r="H443" s="95">
        <v>42201</v>
      </c>
      <c r="I443" s="97">
        <f t="shared" si="218"/>
        <v>18.793123720000001</v>
      </c>
      <c r="J443" s="30">
        <f t="shared" si="219"/>
        <v>53069.75</v>
      </c>
      <c r="K443" s="30"/>
      <c r="L443" s="30"/>
      <c r="M443" s="30"/>
      <c r="N443" s="30"/>
      <c r="P443" s="41"/>
      <c r="AC443" s="41"/>
    </row>
    <row r="444" spans="3:29" s="24" customFormat="1" ht="12.75" x14ac:dyDescent="0.2">
      <c r="C444" s="95">
        <v>42149</v>
      </c>
      <c r="D444" s="96">
        <v>18.4761074</v>
      </c>
      <c r="E444" s="30">
        <v>54609.25</v>
      </c>
      <c r="G444" s="41">
        <f t="shared" si="217"/>
        <v>6</v>
      </c>
      <c r="H444" s="95">
        <v>42202</v>
      </c>
      <c r="I444" s="97">
        <f t="shared" si="218"/>
        <v>18.357226279999999</v>
      </c>
      <c r="J444" s="30">
        <f t="shared" si="219"/>
        <v>52341.8</v>
      </c>
      <c r="K444" s="30"/>
      <c r="L444" s="30"/>
      <c r="M444" s="97">
        <f t="shared" ref="M444:N444" si="235">AVERAGE(I440:I444)</f>
        <v>17.96095588</v>
      </c>
      <c r="N444" s="30">
        <f t="shared" si="235"/>
        <v>52934.493999999992</v>
      </c>
      <c r="P444" s="41"/>
      <c r="AC444" s="41"/>
    </row>
    <row r="445" spans="3:29" s="24" customFormat="1" ht="12.75" x14ac:dyDescent="0.2">
      <c r="C445" s="95">
        <v>42146</v>
      </c>
      <c r="D445" s="96">
        <v>18.13927756</v>
      </c>
      <c r="E445" s="30">
        <v>54377.29</v>
      </c>
      <c r="G445" s="41">
        <f t="shared" si="217"/>
        <v>7</v>
      </c>
      <c r="H445" s="95">
        <v>42203</v>
      </c>
      <c r="I445" s="97" t="str">
        <f t="shared" si="218"/>
        <v/>
      </c>
      <c r="J445" s="30" t="str">
        <f t="shared" si="219"/>
        <v/>
      </c>
      <c r="K445" s="30"/>
      <c r="L445" s="30"/>
      <c r="M445" s="30"/>
      <c r="N445" s="30"/>
      <c r="P445" s="41"/>
      <c r="AC445" s="41"/>
    </row>
    <row r="446" spans="3:29" s="24" customFormat="1" ht="12.75" x14ac:dyDescent="0.2">
      <c r="C446" s="95">
        <v>42145</v>
      </c>
      <c r="D446" s="96">
        <v>18.902098079999998</v>
      </c>
      <c r="E446" s="30">
        <v>55112.05</v>
      </c>
      <c r="G446" s="41">
        <f t="shared" si="217"/>
        <v>1</v>
      </c>
      <c r="H446" s="95">
        <v>42204</v>
      </c>
      <c r="I446" s="97" t="str">
        <f t="shared" si="218"/>
        <v/>
      </c>
      <c r="J446" s="30" t="str">
        <f t="shared" si="219"/>
        <v/>
      </c>
      <c r="K446" s="30"/>
      <c r="L446" s="30"/>
      <c r="M446" s="30"/>
      <c r="N446" s="30"/>
      <c r="P446" s="41"/>
      <c r="AC446" s="41"/>
    </row>
    <row r="447" spans="3:29" s="24" customFormat="1" ht="12.75" x14ac:dyDescent="0.2">
      <c r="C447" s="95">
        <v>42144</v>
      </c>
      <c r="D447" s="96">
        <v>18.327506</v>
      </c>
      <c r="E447" s="30">
        <v>54901.02</v>
      </c>
      <c r="G447" s="41">
        <f t="shared" si="217"/>
        <v>2</v>
      </c>
      <c r="H447" s="95">
        <v>42205</v>
      </c>
      <c r="I447" s="97">
        <f t="shared" si="218"/>
        <v>18.426573600000001</v>
      </c>
      <c r="J447" s="30">
        <f t="shared" si="219"/>
        <v>51600.07</v>
      </c>
      <c r="K447" s="97">
        <f t="shared" ref="K447:L447" si="236">AVERAGE(I441:I444,I447)</f>
        <v>18.220512991999996</v>
      </c>
      <c r="L447" s="30">
        <f t="shared" si="236"/>
        <v>52630.614000000001</v>
      </c>
      <c r="M447" s="30"/>
      <c r="N447" s="30"/>
      <c r="P447" s="41"/>
      <c r="AC447" s="41"/>
    </row>
    <row r="448" spans="3:29" s="24" customFormat="1" ht="12.75" x14ac:dyDescent="0.2">
      <c r="C448" s="95">
        <v>42143</v>
      </c>
      <c r="D448" s="96">
        <v>19.219114399999999</v>
      </c>
      <c r="E448" s="30">
        <v>55498.82</v>
      </c>
      <c r="G448" s="41">
        <f t="shared" si="217"/>
        <v>3</v>
      </c>
      <c r="H448" s="95">
        <v>42206</v>
      </c>
      <c r="I448" s="97">
        <f t="shared" si="218"/>
        <v>18.426573600000001</v>
      </c>
      <c r="J448" s="30">
        <f t="shared" si="219"/>
        <v>51474.28</v>
      </c>
      <c r="K448" s="30"/>
      <c r="L448" s="30"/>
      <c r="M448" s="30"/>
      <c r="N448" s="30"/>
      <c r="P448" s="41"/>
      <c r="AC448" s="41"/>
    </row>
    <row r="449" spans="3:29" s="24" customFormat="1" ht="12.75" x14ac:dyDescent="0.2">
      <c r="C449" s="95">
        <v>42142</v>
      </c>
      <c r="D449" s="96">
        <v>19.397436079999999</v>
      </c>
      <c r="E449" s="30">
        <v>56204.23</v>
      </c>
      <c r="G449" s="41">
        <f t="shared" si="217"/>
        <v>4</v>
      </c>
      <c r="H449" s="95">
        <v>42207</v>
      </c>
      <c r="I449" s="97">
        <f t="shared" si="218"/>
        <v>18.81293724</v>
      </c>
      <c r="J449" s="30">
        <f t="shared" si="219"/>
        <v>50915.78</v>
      </c>
      <c r="K449" s="30"/>
      <c r="L449" s="30"/>
      <c r="M449" s="30"/>
      <c r="N449" s="30"/>
      <c r="P449" s="41"/>
      <c r="AC449" s="41"/>
    </row>
    <row r="450" spans="3:29" s="24" customFormat="1" ht="12.75" x14ac:dyDescent="0.2">
      <c r="C450" s="95">
        <v>42139</v>
      </c>
      <c r="D450" s="96">
        <v>19.437063120000001</v>
      </c>
      <c r="E450" s="30">
        <v>57248.63</v>
      </c>
      <c r="G450" s="41">
        <f t="shared" si="217"/>
        <v>5</v>
      </c>
      <c r="H450" s="95">
        <v>42208</v>
      </c>
      <c r="I450" s="97">
        <f t="shared" si="218"/>
        <v>18.525641199999999</v>
      </c>
      <c r="J450" s="30">
        <f t="shared" si="219"/>
        <v>49806.62</v>
      </c>
      <c r="K450" s="30"/>
      <c r="L450" s="30"/>
      <c r="M450" s="30"/>
      <c r="N450" s="30"/>
      <c r="P450" s="41"/>
      <c r="AC450" s="41"/>
    </row>
    <row r="451" spans="3:29" s="24" customFormat="1" ht="12.75" x14ac:dyDescent="0.2">
      <c r="C451" s="95">
        <v>42138</v>
      </c>
      <c r="D451" s="96">
        <v>19.367715799999999</v>
      </c>
      <c r="E451" s="30">
        <v>56656.57</v>
      </c>
      <c r="G451" s="41">
        <f t="shared" si="217"/>
        <v>6</v>
      </c>
      <c r="H451" s="95">
        <v>42209</v>
      </c>
      <c r="I451" s="97">
        <f t="shared" si="218"/>
        <v>18.1293708</v>
      </c>
      <c r="J451" s="30">
        <f t="shared" si="219"/>
        <v>49245.84</v>
      </c>
      <c r="K451" s="30"/>
      <c r="L451" s="30"/>
      <c r="M451" s="97">
        <f t="shared" ref="M451:N451" si="237">AVERAGE(I447:I451)</f>
        <v>18.464219288000002</v>
      </c>
      <c r="N451" s="30">
        <f t="shared" si="237"/>
        <v>50608.517999999996</v>
      </c>
      <c r="P451" s="41"/>
      <c r="AC451" s="41"/>
    </row>
    <row r="452" spans="3:29" s="24" customFormat="1" ht="12.75" x14ac:dyDescent="0.2">
      <c r="C452" s="95">
        <v>42137</v>
      </c>
      <c r="D452" s="96">
        <v>18.902098079999998</v>
      </c>
      <c r="E452" s="30">
        <v>56372.04</v>
      </c>
      <c r="G452" s="41">
        <f t="shared" si="217"/>
        <v>7</v>
      </c>
      <c r="H452" s="95">
        <v>42210</v>
      </c>
      <c r="I452" s="97" t="str">
        <f t="shared" si="218"/>
        <v/>
      </c>
      <c r="J452" s="30" t="str">
        <f t="shared" si="219"/>
        <v/>
      </c>
      <c r="K452" s="30"/>
      <c r="L452" s="30"/>
      <c r="M452" s="30"/>
      <c r="N452" s="30"/>
      <c r="P452" s="41"/>
      <c r="AC452" s="41"/>
    </row>
    <row r="453" spans="3:29" s="24" customFormat="1" ht="12.75" x14ac:dyDescent="0.2">
      <c r="C453" s="95">
        <v>42136</v>
      </c>
      <c r="D453" s="96">
        <v>19.33799552</v>
      </c>
      <c r="E453" s="30">
        <v>56792.05</v>
      </c>
      <c r="G453" s="41">
        <f t="shared" si="217"/>
        <v>1</v>
      </c>
      <c r="H453" s="95">
        <v>42211</v>
      </c>
      <c r="I453" s="97" t="str">
        <f t="shared" si="218"/>
        <v/>
      </c>
      <c r="J453" s="30" t="str">
        <f t="shared" si="219"/>
        <v/>
      </c>
      <c r="K453" s="30"/>
      <c r="L453" s="30"/>
      <c r="M453" s="30"/>
      <c r="N453" s="30"/>
      <c r="P453" s="41"/>
      <c r="AC453" s="41"/>
    </row>
    <row r="454" spans="3:29" s="24" customFormat="1" ht="12.75" x14ac:dyDescent="0.2">
      <c r="C454" s="95">
        <v>42135</v>
      </c>
      <c r="D454" s="96">
        <v>19.248834680000002</v>
      </c>
      <c r="E454" s="30">
        <v>57197.1</v>
      </c>
      <c r="G454" s="41">
        <f t="shared" si="217"/>
        <v>2</v>
      </c>
      <c r="H454" s="95">
        <v>42212</v>
      </c>
      <c r="I454" s="97">
        <f t="shared" si="218"/>
        <v>17.495338159999999</v>
      </c>
      <c r="J454" s="30">
        <f t="shared" si="219"/>
        <v>48735.543683999997</v>
      </c>
      <c r="K454" s="97">
        <f t="shared" ref="K454:L454" si="238">AVERAGE(I448:I451,I454)</f>
        <v>18.277972200000001</v>
      </c>
      <c r="L454" s="30">
        <f t="shared" si="238"/>
        <v>50035.612736800002</v>
      </c>
      <c r="M454" s="30"/>
      <c r="N454" s="30"/>
      <c r="P454" s="41"/>
      <c r="AC454" s="41"/>
    </row>
    <row r="455" spans="3:29" s="24" customFormat="1" ht="12.75" x14ac:dyDescent="0.2">
      <c r="C455" s="95">
        <v>42132</v>
      </c>
      <c r="D455" s="96">
        <v>19.110140040000001</v>
      </c>
      <c r="E455" s="30">
        <v>57149.33</v>
      </c>
      <c r="G455" s="41">
        <f t="shared" ref="G455:G518" si="239">WEEKDAY(H455)</f>
        <v>3</v>
      </c>
      <c r="H455" s="95">
        <v>42213</v>
      </c>
      <c r="I455" s="97">
        <f t="shared" ref="I455:I518" si="240">IFERROR(VLOOKUP(H455,$C$6:$E$936,2,FALSE),"")</f>
        <v>17.911422080000001</v>
      </c>
      <c r="J455" s="30">
        <f t="shared" ref="J455:J518" si="241">IFERROR(VLOOKUP(H455,$C$6:$E$936,3,FALSE),"")</f>
        <v>49601.598631000001</v>
      </c>
      <c r="K455" s="30"/>
      <c r="L455" s="30"/>
      <c r="M455" s="30"/>
      <c r="N455" s="30"/>
      <c r="P455" s="41"/>
      <c r="AC455" s="41"/>
    </row>
    <row r="456" spans="3:29" s="24" customFormat="1" ht="12.75" x14ac:dyDescent="0.2">
      <c r="C456" s="95">
        <v>42131</v>
      </c>
      <c r="D456" s="96">
        <v>19.466783400000001</v>
      </c>
      <c r="E456" s="30">
        <v>56921.39</v>
      </c>
      <c r="G456" s="41">
        <f t="shared" si="239"/>
        <v>4</v>
      </c>
      <c r="H456" s="95">
        <v>42214</v>
      </c>
      <c r="I456" s="97">
        <f t="shared" si="240"/>
        <v>17.435897600000001</v>
      </c>
      <c r="J456" s="30">
        <f t="shared" si="241"/>
        <v>50245.145457400002</v>
      </c>
      <c r="K456" s="30"/>
      <c r="L456" s="30"/>
      <c r="M456" s="30"/>
      <c r="N456" s="30"/>
      <c r="P456" s="41"/>
      <c r="AC456" s="41"/>
    </row>
    <row r="457" spans="3:29" s="24" customFormat="1" ht="12.75" x14ac:dyDescent="0.2">
      <c r="C457" s="95">
        <v>42130</v>
      </c>
      <c r="D457" s="96">
        <v>18.902098079999998</v>
      </c>
      <c r="E457" s="30">
        <v>57103.14</v>
      </c>
      <c r="G457" s="41">
        <f t="shared" si="239"/>
        <v>5</v>
      </c>
      <c r="H457" s="95">
        <v>42215</v>
      </c>
      <c r="I457" s="97">
        <f t="shared" si="240"/>
        <v>17.089161000000001</v>
      </c>
      <c r="J457" s="30">
        <f t="shared" si="241"/>
        <v>49897.403717900001</v>
      </c>
      <c r="K457" s="30"/>
      <c r="L457" s="30"/>
      <c r="M457" s="30"/>
      <c r="N457" s="30"/>
      <c r="P457" s="41"/>
      <c r="AC457" s="41"/>
    </row>
    <row r="458" spans="3:29" s="24" customFormat="1" ht="12.75" x14ac:dyDescent="0.2">
      <c r="C458" s="95">
        <v>42129</v>
      </c>
      <c r="D458" s="96">
        <v>18.347319519999999</v>
      </c>
      <c r="E458" s="30">
        <v>58051.61</v>
      </c>
      <c r="G458" s="41">
        <f t="shared" si="239"/>
        <v>6</v>
      </c>
      <c r="H458" s="95">
        <v>42216</v>
      </c>
      <c r="I458" s="97">
        <f t="shared" si="240"/>
        <v>17.30710972</v>
      </c>
      <c r="J458" s="30">
        <f t="shared" si="241"/>
        <v>50864.771528500001</v>
      </c>
      <c r="K458" s="30"/>
      <c r="L458" s="30"/>
      <c r="M458" s="97">
        <f t="shared" ref="M458:N458" si="242">AVERAGE(I454:I458)</f>
        <v>17.447785712000002</v>
      </c>
      <c r="N458" s="30">
        <f t="shared" si="242"/>
        <v>49868.892603760003</v>
      </c>
      <c r="P458" s="41"/>
      <c r="AC458" s="41"/>
    </row>
    <row r="459" spans="3:29" s="24" customFormat="1" ht="12.75" x14ac:dyDescent="0.2">
      <c r="C459" s="95">
        <v>42128</v>
      </c>
      <c r="D459" s="96">
        <v>18.357226279999999</v>
      </c>
      <c r="E459" s="30">
        <v>57353.98</v>
      </c>
      <c r="G459" s="41">
        <f t="shared" si="239"/>
        <v>7</v>
      </c>
      <c r="H459" s="95">
        <v>42217</v>
      </c>
      <c r="I459" s="97" t="str">
        <f t="shared" si="240"/>
        <v/>
      </c>
      <c r="J459" s="30" t="str">
        <f t="shared" si="241"/>
        <v/>
      </c>
      <c r="K459" s="30"/>
      <c r="L459" s="30"/>
      <c r="M459" s="30"/>
      <c r="N459" s="30"/>
      <c r="P459" s="41"/>
      <c r="AC459" s="41"/>
    </row>
    <row r="460" spans="3:29" s="24" customFormat="1" ht="12.75" x14ac:dyDescent="0.2">
      <c r="C460" s="95">
        <v>42124</v>
      </c>
      <c r="D460" s="96">
        <v>17.6340328</v>
      </c>
      <c r="E460" s="30">
        <v>56229.38</v>
      </c>
      <c r="G460" s="41">
        <f t="shared" si="239"/>
        <v>1</v>
      </c>
      <c r="H460" s="95">
        <v>42218</v>
      </c>
      <c r="I460" s="97" t="str">
        <f t="shared" si="240"/>
        <v/>
      </c>
      <c r="J460" s="30" t="str">
        <f t="shared" si="241"/>
        <v/>
      </c>
      <c r="K460" s="30"/>
      <c r="L460" s="30"/>
      <c r="M460" s="30"/>
      <c r="N460" s="30"/>
      <c r="P460" s="41"/>
      <c r="AC460" s="41"/>
    </row>
    <row r="461" spans="3:29" s="24" customFormat="1" ht="12.75" x14ac:dyDescent="0.2">
      <c r="C461" s="95">
        <v>42123</v>
      </c>
      <c r="D461" s="96">
        <v>17.683566599999999</v>
      </c>
      <c r="E461" s="30">
        <v>55325.29</v>
      </c>
      <c r="G461" s="41">
        <f t="shared" si="239"/>
        <v>2</v>
      </c>
      <c r="H461" s="95">
        <v>42219</v>
      </c>
      <c r="I461" s="97">
        <f t="shared" si="240"/>
        <v>17.425990840000001</v>
      </c>
      <c r="J461" s="30">
        <f t="shared" si="241"/>
        <v>50138.048370899996</v>
      </c>
      <c r="K461" s="97">
        <f t="shared" ref="K461:L461" si="243">AVERAGE(I455:I458,I461)</f>
        <v>17.433916247999999</v>
      </c>
      <c r="L461" s="30">
        <f t="shared" si="243"/>
        <v>50149.393541140002</v>
      </c>
      <c r="M461" s="30"/>
      <c r="N461" s="30"/>
      <c r="P461" s="41"/>
      <c r="AC461" s="41"/>
    </row>
    <row r="462" spans="3:29" s="24" customFormat="1" ht="12.75" x14ac:dyDescent="0.2">
      <c r="C462" s="95">
        <v>42122</v>
      </c>
      <c r="D462" s="96">
        <v>17.6340328</v>
      </c>
      <c r="E462" s="30">
        <v>55812.03</v>
      </c>
      <c r="G462" s="41">
        <f t="shared" si="239"/>
        <v>3</v>
      </c>
      <c r="H462" s="95">
        <v>42220</v>
      </c>
      <c r="I462" s="97">
        <f t="shared" si="240"/>
        <v>17.525058439999999</v>
      </c>
      <c r="J462" s="30">
        <f t="shared" si="241"/>
        <v>50058.486596399998</v>
      </c>
      <c r="K462" s="30"/>
      <c r="L462" s="30"/>
      <c r="M462" s="30"/>
      <c r="N462" s="30"/>
      <c r="P462" s="41"/>
      <c r="AC462" s="41"/>
    </row>
    <row r="463" spans="3:29" s="24" customFormat="1" ht="12.75" x14ac:dyDescent="0.2">
      <c r="C463" s="95">
        <v>42121</v>
      </c>
      <c r="D463" s="96">
        <v>17.65384632</v>
      </c>
      <c r="E463" s="30">
        <v>55534.5</v>
      </c>
      <c r="G463" s="41">
        <f t="shared" si="239"/>
        <v>4</v>
      </c>
      <c r="H463" s="95">
        <v>42221</v>
      </c>
      <c r="I463" s="97">
        <f t="shared" si="240"/>
        <v>17.089161000000001</v>
      </c>
      <c r="J463" s="30">
        <f t="shared" si="241"/>
        <v>50287.2702145</v>
      </c>
      <c r="K463" s="30"/>
      <c r="L463" s="30"/>
      <c r="M463" s="30"/>
      <c r="N463" s="30"/>
      <c r="P463" s="41"/>
      <c r="AC463" s="41"/>
    </row>
    <row r="464" spans="3:29" s="24" customFormat="1" ht="12.75" x14ac:dyDescent="0.2">
      <c r="C464" s="95">
        <v>42118</v>
      </c>
      <c r="D464" s="96">
        <v>17.9807694</v>
      </c>
      <c r="E464" s="30">
        <v>56594.22</v>
      </c>
      <c r="G464" s="41">
        <f t="shared" si="239"/>
        <v>5</v>
      </c>
      <c r="H464" s="95">
        <v>42222</v>
      </c>
      <c r="I464" s="97">
        <f t="shared" si="240"/>
        <v>16.692890599999998</v>
      </c>
      <c r="J464" s="30">
        <f t="shared" si="241"/>
        <v>50011.323636399997</v>
      </c>
      <c r="K464" s="30"/>
      <c r="L464" s="30"/>
      <c r="M464" s="30"/>
      <c r="N464" s="30"/>
      <c r="P464" s="41"/>
      <c r="AC464" s="41"/>
    </row>
    <row r="465" spans="3:29" s="24" customFormat="1" ht="12.75" x14ac:dyDescent="0.2">
      <c r="C465" s="95">
        <v>42117</v>
      </c>
      <c r="D465" s="96">
        <v>17.7826342</v>
      </c>
      <c r="E465" s="30">
        <v>55684.85</v>
      </c>
      <c r="G465" s="41">
        <f t="shared" si="239"/>
        <v>6</v>
      </c>
      <c r="H465" s="95">
        <v>42223</v>
      </c>
      <c r="I465" s="97">
        <f t="shared" si="240"/>
        <v>16.494755399999999</v>
      </c>
      <c r="J465" s="30">
        <f t="shared" si="241"/>
        <v>48577.323045899997</v>
      </c>
      <c r="K465" s="30"/>
      <c r="L465" s="30"/>
      <c r="M465" s="97">
        <f t="shared" ref="M465:N465" si="244">AVERAGE(I461:I465)</f>
        <v>17.045571255999999</v>
      </c>
      <c r="N465" s="30">
        <f t="shared" si="244"/>
        <v>49814.490372819993</v>
      </c>
      <c r="P465" s="41"/>
      <c r="AC465" s="41"/>
    </row>
    <row r="466" spans="3:29" s="24" customFormat="1" ht="12.75" x14ac:dyDescent="0.2">
      <c r="C466" s="95">
        <v>42116</v>
      </c>
      <c r="D466" s="96">
        <v>17.733100400000001</v>
      </c>
      <c r="E466" s="30">
        <v>54617.36</v>
      </c>
      <c r="G466" s="41">
        <f t="shared" si="239"/>
        <v>7</v>
      </c>
      <c r="H466" s="95">
        <v>42224</v>
      </c>
      <c r="I466" s="97" t="str">
        <f t="shared" si="240"/>
        <v/>
      </c>
      <c r="J466" s="30" t="str">
        <f t="shared" si="241"/>
        <v/>
      </c>
      <c r="K466" s="30"/>
      <c r="L466" s="30"/>
      <c r="M466" s="30"/>
      <c r="N466" s="30"/>
      <c r="P466" s="41"/>
      <c r="AC466" s="41"/>
    </row>
    <row r="467" spans="3:29" s="24" customFormat="1" ht="12.75" x14ac:dyDescent="0.2">
      <c r="C467" s="95">
        <v>42114</v>
      </c>
      <c r="D467" s="96">
        <v>17.703380119999998</v>
      </c>
      <c r="E467" s="30">
        <v>53761.27</v>
      </c>
      <c r="G467" s="41">
        <f t="shared" si="239"/>
        <v>1</v>
      </c>
      <c r="H467" s="95">
        <v>42225</v>
      </c>
      <c r="I467" s="97" t="str">
        <f t="shared" si="240"/>
        <v/>
      </c>
      <c r="J467" s="30" t="str">
        <f t="shared" si="241"/>
        <v/>
      </c>
      <c r="K467" s="30"/>
      <c r="L467" s="30"/>
      <c r="M467" s="30"/>
      <c r="N467" s="30"/>
      <c r="P467" s="41"/>
      <c r="AC467" s="41"/>
    </row>
    <row r="468" spans="3:29" s="24" customFormat="1" ht="12.75" x14ac:dyDescent="0.2">
      <c r="C468" s="95">
        <v>42111</v>
      </c>
      <c r="D468" s="96">
        <v>17.931235600000001</v>
      </c>
      <c r="E468" s="30">
        <v>53954.79</v>
      </c>
      <c r="G468" s="41">
        <f t="shared" si="239"/>
        <v>2</v>
      </c>
      <c r="H468" s="95">
        <v>42226</v>
      </c>
      <c r="I468" s="97">
        <f t="shared" si="240"/>
        <v>16.494755399999999</v>
      </c>
      <c r="J468" s="30">
        <f t="shared" si="241"/>
        <v>49353.002752799999</v>
      </c>
      <c r="K468" s="97">
        <f t="shared" ref="K468:L468" si="245">AVERAGE(I462:I465,I468)</f>
        <v>16.859324168000001</v>
      </c>
      <c r="L468" s="30">
        <f t="shared" si="245"/>
        <v>49657.481249199998</v>
      </c>
      <c r="M468" s="30"/>
      <c r="N468" s="30"/>
      <c r="P468" s="41"/>
      <c r="AC468" s="41"/>
    </row>
    <row r="469" spans="3:29" s="24" customFormat="1" ht="12.75" x14ac:dyDescent="0.2">
      <c r="C469" s="95">
        <v>42110</v>
      </c>
      <c r="D469" s="96">
        <v>17.931235600000001</v>
      </c>
      <c r="E469" s="30">
        <v>54674.21</v>
      </c>
      <c r="G469" s="41">
        <f t="shared" si="239"/>
        <v>3</v>
      </c>
      <c r="H469" s="95">
        <v>42227</v>
      </c>
      <c r="I469" s="97">
        <f t="shared" si="240"/>
        <v>16.346153999999999</v>
      </c>
      <c r="J469" s="30">
        <f t="shared" si="241"/>
        <v>49072.339978399999</v>
      </c>
      <c r="K469" s="30"/>
      <c r="L469" s="30"/>
      <c r="M469" s="30"/>
      <c r="N469" s="30"/>
      <c r="P469" s="41"/>
      <c r="AC469" s="41"/>
    </row>
    <row r="470" spans="3:29" s="24" customFormat="1" ht="12.75" x14ac:dyDescent="0.2">
      <c r="C470" s="95">
        <v>42109</v>
      </c>
      <c r="D470" s="96">
        <v>17.65384632</v>
      </c>
      <c r="E470" s="30">
        <v>54918.74</v>
      </c>
      <c r="G470" s="41">
        <f t="shared" si="239"/>
        <v>4</v>
      </c>
      <c r="H470" s="95">
        <v>42228</v>
      </c>
      <c r="I470" s="97">
        <f t="shared" si="240"/>
        <v>15.92016332</v>
      </c>
      <c r="J470" s="30">
        <f t="shared" si="241"/>
        <v>48388.046352500001</v>
      </c>
      <c r="K470" s="30"/>
      <c r="L470" s="30"/>
      <c r="M470" s="30"/>
      <c r="N470" s="30"/>
      <c r="P470" s="41"/>
      <c r="AC470" s="41"/>
    </row>
    <row r="471" spans="3:29" s="24" customFormat="1" ht="12.75" x14ac:dyDescent="0.2">
      <c r="C471" s="95">
        <v>42108</v>
      </c>
      <c r="D471" s="96">
        <v>17.059440720000001</v>
      </c>
      <c r="E471" s="30">
        <v>53981.919999999998</v>
      </c>
      <c r="G471" s="41">
        <f t="shared" si="239"/>
        <v>5</v>
      </c>
      <c r="H471" s="95">
        <v>42229</v>
      </c>
      <c r="I471" s="97">
        <f t="shared" si="240"/>
        <v>15.32575772</v>
      </c>
      <c r="J471" s="30">
        <f t="shared" si="241"/>
        <v>48009.565732299998</v>
      </c>
      <c r="K471" s="30"/>
      <c r="L471" s="30"/>
      <c r="M471" s="30"/>
      <c r="N471" s="30"/>
      <c r="P471" s="41"/>
      <c r="AC471" s="41"/>
    </row>
    <row r="472" spans="3:29" s="24" customFormat="1" ht="12.75" x14ac:dyDescent="0.2">
      <c r="C472" s="95">
        <v>42107</v>
      </c>
      <c r="D472" s="96">
        <v>17.45571112</v>
      </c>
      <c r="E472" s="30">
        <v>54239.77</v>
      </c>
      <c r="G472" s="41">
        <f t="shared" si="239"/>
        <v>6</v>
      </c>
      <c r="H472" s="95">
        <v>42230</v>
      </c>
      <c r="I472" s="97">
        <f t="shared" si="240"/>
        <v>15.603147</v>
      </c>
      <c r="J472" s="30">
        <f t="shared" si="241"/>
        <v>47508.405270399999</v>
      </c>
      <c r="K472" s="30"/>
      <c r="L472" s="30"/>
      <c r="M472" s="97">
        <f t="shared" ref="M472:N472" si="246">AVERAGE(I468:I472)</f>
        <v>15.937995488000002</v>
      </c>
      <c r="N472" s="30">
        <f t="shared" si="246"/>
        <v>48466.272017279996</v>
      </c>
      <c r="P472" s="41"/>
      <c r="AC472" s="41"/>
    </row>
    <row r="473" spans="3:29" s="24" customFormat="1" ht="12.75" x14ac:dyDescent="0.2">
      <c r="C473" s="95">
        <v>42104</v>
      </c>
      <c r="D473" s="96">
        <v>17.386363800000002</v>
      </c>
      <c r="E473" s="30">
        <v>54214.11</v>
      </c>
      <c r="G473" s="41">
        <f t="shared" si="239"/>
        <v>7</v>
      </c>
      <c r="H473" s="95">
        <v>42231</v>
      </c>
      <c r="I473" s="97" t="str">
        <f t="shared" si="240"/>
        <v/>
      </c>
      <c r="J473" s="30" t="str">
        <f t="shared" si="241"/>
        <v/>
      </c>
      <c r="K473" s="30"/>
      <c r="L473" s="30"/>
      <c r="M473" s="30"/>
      <c r="N473" s="30"/>
      <c r="P473" s="41"/>
      <c r="AC473" s="41"/>
    </row>
    <row r="474" spans="3:29" s="24" customFormat="1" ht="12.75" x14ac:dyDescent="0.2">
      <c r="C474" s="95">
        <v>42103</v>
      </c>
      <c r="D474" s="96">
        <v>17.733100400000001</v>
      </c>
      <c r="E474" s="30">
        <v>53802.66</v>
      </c>
      <c r="G474" s="41">
        <f t="shared" si="239"/>
        <v>1</v>
      </c>
      <c r="H474" s="95">
        <v>42232</v>
      </c>
      <c r="I474" s="97" t="str">
        <f t="shared" si="240"/>
        <v/>
      </c>
      <c r="J474" s="30" t="str">
        <f t="shared" si="241"/>
        <v/>
      </c>
      <c r="K474" s="30"/>
      <c r="L474" s="30"/>
      <c r="M474" s="30"/>
      <c r="N474" s="30"/>
      <c r="P474" s="41"/>
      <c r="AC474" s="41"/>
    </row>
    <row r="475" spans="3:29" s="24" customFormat="1" ht="12.75" x14ac:dyDescent="0.2">
      <c r="C475" s="95">
        <v>42102</v>
      </c>
      <c r="D475" s="96">
        <v>17.832167999999999</v>
      </c>
      <c r="E475" s="30">
        <v>53661.11</v>
      </c>
      <c r="G475" s="41">
        <f t="shared" si="239"/>
        <v>2</v>
      </c>
      <c r="H475" s="95">
        <v>42233</v>
      </c>
      <c r="I475" s="97">
        <f t="shared" si="240"/>
        <v>15.18706308</v>
      </c>
      <c r="J475" s="30">
        <f t="shared" si="241"/>
        <v>47217.4275031</v>
      </c>
      <c r="K475" s="97">
        <f t="shared" ref="K475:L475" si="247">AVERAGE(I469:I472,I475)</f>
        <v>15.676457023999998</v>
      </c>
      <c r="L475" s="30">
        <f t="shared" si="247"/>
        <v>48039.156967340001</v>
      </c>
      <c r="M475" s="30"/>
      <c r="N475" s="30"/>
      <c r="P475" s="41"/>
      <c r="AC475" s="41"/>
    </row>
    <row r="476" spans="3:29" s="24" customFormat="1" ht="12.75" x14ac:dyDescent="0.2">
      <c r="C476" s="95">
        <v>42101</v>
      </c>
      <c r="D476" s="96">
        <v>18.3</v>
      </c>
      <c r="E476" s="30">
        <v>53729.16</v>
      </c>
      <c r="G476" s="41">
        <f t="shared" si="239"/>
        <v>3</v>
      </c>
      <c r="H476" s="95">
        <v>42234</v>
      </c>
      <c r="I476" s="97">
        <f t="shared" si="240"/>
        <v>15.2564104</v>
      </c>
      <c r="J476" s="30">
        <f t="shared" si="241"/>
        <v>47450.580833499997</v>
      </c>
      <c r="K476" s="30"/>
      <c r="L476" s="30"/>
      <c r="M476" s="30"/>
      <c r="N476" s="30"/>
      <c r="P476" s="41"/>
      <c r="AC476" s="41"/>
    </row>
    <row r="477" spans="3:29" s="24" customFormat="1" ht="12.75" x14ac:dyDescent="0.2">
      <c r="C477" s="95">
        <v>42100</v>
      </c>
      <c r="D477" s="96">
        <v>18.430862000000001</v>
      </c>
      <c r="E477" s="30">
        <v>53737.26</v>
      </c>
      <c r="G477" s="41">
        <f t="shared" si="239"/>
        <v>4</v>
      </c>
      <c r="H477" s="95">
        <v>42235</v>
      </c>
      <c r="I477" s="97">
        <f t="shared" si="240"/>
        <v>15.375291519999999</v>
      </c>
      <c r="J477" s="30">
        <f t="shared" si="241"/>
        <v>46588.391018299997</v>
      </c>
      <c r="K477" s="30"/>
      <c r="L477" s="30"/>
      <c r="M477" s="30"/>
      <c r="N477" s="30"/>
      <c r="P477" s="41"/>
      <c r="AC477" s="41"/>
    </row>
    <row r="478" spans="3:29" s="24" customFormat="1" ht="12.75" x14ac:dyDescent="0.2">
      <c r="C478" s="95">
        <v>42096</v>
      </c>
      <c r="D478" s="96">
        <v>17.842642999999999</v>
      </c>
      <c r="E478" s="30">
        <v>53123.02</v>
      </c>
      <c r="G478" s="41">
        <f t="shared" si="239"/>
        <v>5</v>
      </c>
      <c r="H478" s="95">
        <v>42236</v>
      </c>
      <c r="I478" s="97">
        <f t="shared" si="240"/>
        <v>14.82051296</v>
      </c>
      <c r="J478" s="30">
        <f t="shared" si="241"/>
        <v>46649.231146999999</v>
      </c>
      <c r="K478" s="30"/>
      <c r="L478" s="30"/>
      <c r="M478" s="30"/>
      <c r="N478" s="30"/>
      <c r="P478" s="41"/>
      <c r="AC478" s="41"/>
    </row>
    <row r="479" spans="3:29" s="24" customFormat="1" ht="12.75" x14ac:dyDescent="0.2">
      <c r="C479" s="95">
        <v>42095</v>
      </c>
      <c r="D479" s="96">
        <v>17.842642999999999</v>
      </c>
      <c r="E479" s="30">
        <v>52321.760000000002</v>
      </c>
      <c r="G479" s="41">
        <f t="shared" si="239"/>
        <v>6</v>
      </c>
      <c r="H479" s="95">
        <v>42237</v>
      </c>
      <c r="I479" s="97">
        <f t="shared" si="240"/>
        <v>14.612470999999999</v>
      </c>
      <c r="J479" s="30">
        <f t="shared" si="241"/>
        <v>45719.6401348</v>
      </c>
      <c r="K479" s="30"/>
      <c r="L479" s="30"/>
      <c r="M479" s="97">
        <f t="shared" ref="M479:N479" si="248">AVERAGE(I475:I479)</f>
        <v>15.050349792</v>
      </c>
      <c r="N479" s="30">
        <f t="shared" si="248"/>
        <v>46725.054127339994</v>
      </c>
      <c r="P479" s="41"/>
      <c r="AC479" s="41"/>
    </row>
    <row r="480" spans="3:29" s="24" customFormat="1" ht="12.75" x14ac:dyDescent="0.2">
      <c r="C480" s="95">
        <v>42094</v>
      </c>
      <c r="D480" s="96">
        <v>17.362264150000001</v>
      </c>
      <c r="E480" s="30">
        <v>51150.16</v>
      </c>
      <c r="G480" s="41">
        <f t="shared" si="239"/>
        <v>7</v>
      </c>
      <c r="H480" s="95">
        <v>42238</v>
      </c>
      <c r="I480" s="97" t="str">
        <f t="shared" si="240"/>
        <v/>
      </c>
      <c r="J480" s="30" t="str">
        <f t="shared" si="241"/>
        <v/>
      </c>
      <c r="K480" s="30"/>
      <c r="L480" s="30"/>
      <c r="M480" s="30"/>
      <c r="N480" s="30"/>
      <c r="P480" s="41"/>
      <c r="AC480" s="41"/>
    </row>
    <row r="481" spans="3:29" s="24" customFormat="1" ht="12.75" x14ac:dyDescent="0.2">
      <c r="C481" s="95">
        <v>42093</v>
      </c>
      <c r="D481" s="96">
        <v>16.401506449999999</v>
      </c>
      <c r="E481" s="30">
        <v>51243.45</v>
      </c>
      <c r="G481" s="41">
        <f t="shared" si="239"/>
        <v>1</v>
      </c>
      <c r="H481" s="95">
        <v>42239</v>
      </c>
      <c r="I481" s="97" t="str">
        <f t="shared" si="240"/>
        <v/>
      </c>
      <c r="J481" s="30" t="str">
        <f t="shared" si="241"/>
        <v/>
      </c>
      <c r="K481" s="30"/>
      <c r="L481" s="30"/>
      <c r="M481" s="30"/>
      <c r="N481" s="30"/>
      <c r="P481" s="41"/>
      <c r="AC481" s="41"/>
    </row>
    <row r="482" spans="3:29" s="24" customFormat="1" ht="12.75" x14ac:dyDescent="0.2">
      <c r="C482" s="95">
        <v>42090</v>
      </c>
      <c r="D482" s="96">
        <v>16.519150249999999</v>
      </c>
      <c r="E482" s="30">
        <v>50094.66</v>
      </c>
      <c r="G482" s="41">
        <f t="shared" si="239"/>
        <v>2</v>
      </c>
      <c r="H482" s="95">
        <v>42240</v>
      </c>
      <c r="I482" s="97">
        <f t="shared" si="240"/>
        <v>14.364801999999999</v>
      </c>
      <c r="J482" s="30">
        <f t="shared" si="241"/>
        <v>44336.471253900003</v>
      </c>
      <c r="K482" s="97">
        <f t="shared" ref="K482:L482" si="249">AVERAGE(I476:I479,I482)</f>
        <v>14.885897576</v>
      </c>
      <c r="L482" s="30">
        <f t="shared" si="249"/>
        <v>46148.862877499996</v>
      </c>
      <c r="M482" s="30"/>
      <c r="N482" s="30"/>
      <c r="P482" s="41"/>
      <c r="AC482" s="41"/>
    </row>
    <row r="483" spans="3:29" s="24" customFormat="1" ht="12.75" x14ac:dyDescent="0.2">
      <c r="C483" s="95">
        <v>42089</v>
      </c>
      <c r="D483" s="96">
        <v>17.450496999999999</v>
      </c>
      <c r="E483" s="30">
        <v>50579.85</v>
      </c>
      <c r="G483" s="41">
        <f t="shared" si="239"/>
        <v>3</v>
      </c>
      <c r="H483" s="95">
        <v>42241</v>
      </c>
      <c r="I483" s="97">
        <f t="shared" si="240"/>
        <v>14.364801999999999</v>
      </c>
      <c r="J483" s="30">
        <f t="shared" si="241"/>
        <v>44544.854087200001</v>
      </c>
      <c r="K483" s="30"/>
      <c r="L483" s="30"/>
      <c r="M483" s="30"/>
      <c r="N483" s="30"/>
      <c r="P483" s="41"/>
      <c r="AC483" s="41"/>
    </row>
    <row r="484" spans="3:29" s="24" customFormat="1" ht="12.75" x14ac:dyDescent="0.2">
      <c r="C484" s="95">
        <v>42088</v>
      </c>
      <c r="D484" s="96">
        <v>18.1171452</v>
      </c>
      <c r="E484" s="30">
        <v>51858.3</v>
      </c>
      <c r="G484" s="41">
        <f t="shared" si="239"/>
        <v>4</v>
      </c>
      <c r="H484" s="95">
        <v>42242</v>
      </c>
      <c r="I484" s="97">
        <f t="shared" si="240"/>
        <v>15.038461679999999</v>
      </c>
      <c r="J484" s="30">
        <f t="shared" si="241"/>
        <v>46038.076997299999</v>
      </c>
      <c r="K484" s="30"/>
      <c r="L484" s="30"/>
      <c r="M484" s="30"/>
      <c r="N484" s="30"/>
      <c r="P484" s="41"/>
      <c r="AC484" s="41"/>
    </row>
    <row r="485" spans="3:29" s="24" customFormat="1" ht="12.75" x14ac:dyDescent="0.2">
      <c r="C485" s="95">
        <v>42087</v>
      </c>
      <c r="D485" s="96">
        <v>18.411254700000001</v>
      </c>
      <c r="E485" s="30">
        <v>51506.07</v>
      </c>
      <c r="G485" s="41">
        <f t="shared" si="239"/>
        <v>5</v>
      </c>
      <c r="H485" s="95">
        <v>42243</v>
      </c>
      <c r="I485" s="97">
        <f t="shared" si="240"/>
        <v>15.78146868</v>
      </c>
      <c r="J485" s="30">
        <f t="shared" si="241"/>
        <v>47715.273350000003</v>
      </c>
      <c r="K485" s="30"/>
      <c r="L485" s="30"/>
      <c r="M485" s="30"/>
      <c r="N485" s="30"/>
      <c r="P485" s="41"/>
      <c r="AC485" s="41"/>
    </row>
    <row r="486" spans="3:29" s="24" customFormat="1" ht="12.75" x14ac:dyDescent="0.2">
      <c r="C486" s="95">
        <v>42086</v>
      </c>
      <c r="D486" s="96">
        <v>19.019081</v>
      </c>
      <c r="E486" s="30">
        <v>51908.46</v>
      </c>
      <c r="G486" s="41">
        <f t="shared" si="239"/>
        <v>6</v>
      </c>
      <c r="H486" s="95">
        <v>42244</v>
      </c>
      <c r="I486" s="97">
        <f t="shared" si="240"/>
        <v>15.7517484</v>
      </c>
      <c r="J486" s="30">
        <f t="shared" si="241"/>
        <v>47153.869109699997</v>
      </c>
      <c r="K486" s="30"/>
      <c r="L486" s="30"/>
      <c r="M486" s="97">
        <f t="shared" ref="M486:N486" si="250">AVERAGE(I482:I486)</f>
        <v>15.060256551999998</v>
      </c>
      <c r="N486" s="30">
        <f t="shared" si="250"/>
        <v>45957.708959620002</v>
      </c>
      <c r="P486" s="41"/>
      <c r="AC486" s="41"/>
    </row>
    <row r="487" spans="3:29" s="24" customFormat="1" ht="12.75" x14ac:dyDescent="0.2">
      <c r="C487" s="95">
        <v>42083</v>
      </c>
      <c r="D487" s="96">
        <v>18.724971499999999</v>
      </c>
      <c r="E487" s="30">
        <v>51966.58</v>
      </c>
      <c r="G487" s="41">
        <f t="shared" si="239"/>
        <v>7</v>
      </c>
      <c r="H487" s="95">
        <v>42245</v>
      </c>
      <c r="I487" s="97" t="str">
        <f t="shared" si="240"/>
        <v/>
      </c>
      <c r="J487" s="30" t="str">
        <f t="shared" si="241"/>
        <v/>
      </c>
      <c r="K487" s="30"/>
      <c r="L487" s="30"/>
      <c r="M487" s="30"/>
      <c r="N487" s="30"/>
      <c r="P487" s="41"/>
      <c r="AC487" s="41"/>
    </row>
    <row r="488" spans="3:29" s="24" customFormat="1" ht="12.75" x14ac:dyDescent="0.2">
      <c r="C488" s="95">
        <v>42082</v>
      </c>
      <c r="D488" s="96">
        <v>17.5093189</v>
      </c>
      <c r="E488" s="30">
        <v>50953.53</v>
      </c>
      <c r="G488" s="41">
        <f t="shared" si="239"/>
        <v>1</v>
      </c>
      <c r="H488" s="95">
        <v>42246</v>
      </c>
      <c r="I488" s="97" t="str">
        <f t="shared" si="240"/>
        <v/>
      </c>
      <c r="J488" s="30" t="str">
        <f t="shared" si="241"/>
        <v/>
      </c>
      <c r="K488" s="30"/>
      <c r="L488" s="30"/>
      <c r="M488" s="30"/>
      <c r="N488" s="30"/>
      <c r="P488" s="41"/>
      <c r="AC488" s="41"/>
    </row>
    <row r="489" spans="3:29" s="24" customFormat="1" ht="12.75" x14ac:dyDescent="0.2">
      <c r="C489" s="95">
        <v>42081</v>
      </c>
      <c r="D489" s="96">
        <v>17.332853199999999</v>
      </c>
      <c r="E489" s="30">
        <v>51526.19</v>
      </c>
      <c r="G489" s="41">
        <f t="shared" si="239"/>
        <v>2</v>
      </c>
      <c r="H489" s="95">
        <v>42247</v>
      </c>
      <c r="I489" s="97">
        <f t="shared" si="240"/>
        <v>15.58333348</v>
      </c>
      <c r="J489" s="30">
        <f t="shared" si="241"/>
        <v>46625.520077000001</v>
      </c>
      <c r="K489" s="97">
        <f t="shared" ref="K489:L489" si="251">AVERAGE(I483:I486,I489)</f>
        <v>15.303962847999998</v>
      </c>
      <c r="L489" s="30">
        <f t="shared" si="251"/>
        <v>46415.518724239999</v>
      </c>
      <c r="M489" s="30"/>
      <c r="N489" s="30"/>
      <c r="P489" s="41"/>
      <c r="AC489" s="41"/>
    </row>
    <row r="490" spans="3:29" s="24" customFormat="1" ht="12.75" x14ac:dyDescent="0.2">
      <c r="C490" s="95">
        <v>42080</v>
      </c>
      <c r="D490" s="96">
        <v>16.950510850000001</v>
      </c>
      <c r="E490" s="30">
        <v>50285.120000000003</v>
      </c>
      <c r="G490" s="41">
        <f t="shared" si="239"/>
        <v>3</v>
      </c>
      <c r="H490" s="95">
        <v>42248</v>
      </c>
      <c r="I490" s="97">
        <f t="shared" si="240"/>
        <v>14.92948732</v>
      </c>
      <c r="J490" s="30">
        <f t="shared" si="241"/>
        <v>45477.060144100004</v>
      </c>
      <c r="K490" s="30"/>
      <c r="L490" s="30"/>
      <c r="M490" s="30"/>
      <c r="N490" s="30"/>
      <c r="P490" s="41"/>
      <c r="AC490" s="41"/>
    </row>
    <row r="491" spans="3:29" s="24" customFormat="1" ht="12.75" x14ac:dyDescent="0.2">
      <c r="C491" s="95">
        <v>42079</v>
      </c>
      <c r="D491" s="96">
        <v>16.666205000000001</v>
      </c>
      <c r="E491" s="30">
        <v>48848.21</v>
      </c>
      <c r="G491" s="41">
        <f t="shared" si="239"/>
        <v>4</v>
      </c>
      <c r="H491" s="95">
        <v>42249</v>
      </c>
      <c r="I491" s="97">
        <f t="shared" si="240"/>
        <v>15.573426720000001</v>
      </c>
      <c r="J491" s="30">
        <f t="shared" si="241"/>
        <v>46463.961635799998</v>
      </c>
      <c r="K491" s="30"/>
      <c r="L491" s="30"/>
      <c r="M491" s="30"/>
      <c r="N491" s="30"/>
      <c r="P491" s="41"/>
      <c r="AC491" s="41"/>
    </row>
    <row r="492" spans="3:29" s="24" customFormat="1" ht="12.75" x14ac:dyDescent="0.2">
      <c r="C492" s="95">
        <v>42076</v>
      </c>
      <c r="D492" s="96">
        <v>16.832867050000001</v>
      </c>
      <c r="E492" s="30">
        <v>48595.81</v>
      </c>
      <c r="G492" s="41">
        <f t="shared" si="239"/>
        <v>5</v>
      </c>
      <c r="H492" s="95">
        <v>42250</v>
      </c>
      <c r="I492" s="97">
        <f t="shared" si="240"/>
        <v>15.58333348</v>
      </c>
      <c r="J492" s="30">
        <f t="shared" si="241"/>
        <v>47365.873020400002</v>
      </c>
      <c r="K492" s="30"/>
      <c r="L492" s="30"/>
      <c r="M492" s="30"/>
      <c r="N492" s="30"/>
      <c r="P492" s="41"/>
      <c r="AC492" s="41"/>
    </row>
    <row r="493" spans="3:29" s="24" customFormat="1" ht="12.75" x14ac:dyDescent="0.2">
      <c r="C493" s="95">
        <v>42075</v>
      </c>
      <c r="D493" s="96">
        <v>16.666205000000001</v>
      </c>
      <c r="E493" s="30">
        <v>48880.4</v>
      </c>
      <c r="G493" s="41">
        <f t="shared" si="239"/>
        <v>6</v>
      </c>
      <c r="H493" s="95">
        <v>42251</v>
      </c>
      <c r="I493" s="97">
        <f t="shared" si="240"/>
        <v>14.82051296</v>
      </c>
      <c r="J493" s="30">
        <f t="shared" si="241"/>
        <v>46497.7204461</v>
      </c>
      <c r="K493" s="30"/>
      <c r="L493" s="30"/>
      <c r="M493" s="97">
        <f t="shared" ref="M493:N493" si="252">AVERAGE(I489:I493)</f>
        <v>15.298018791999999</v>
      </c>
      <c r="N493" s="30">
        <f t="shared" si="252"/>
        <v>46486.027064679998</v>
      </c>
      <c r="P493" s="41"/>
      <c r="AC493" s="41"/>
    </row>
    <row r="494" spans="3:29" s="24" customFormat="1" ht="12.75" x14ac:dyDescent="0.2">
      <c r="C494" s="95">
        <v>42074</v>
      </c>
      <c r="D494" s="96">
        <v>15.77407285</v>
      </c>
      <c r="E494" s="30">
        <v>48905.58</v>
      </c>
      <c r="G494" s="41">
        <f t="shared" si="239"/>
        <v>7</v>
      </c>
      <c r="H494" s="95">
        <v>42252</v>
      </c>
      <c r="I494" s="97" t="str">
        <f t="shared" si="240"/>
        <v/>
      </c>
      <c r="J494" s="30" t="str">
        <f t="shared" si="241"/>
        <v/>
      </c>
      <c r="K494" s="30"/>
      <c r="L494" s="30"/>
      <c r="M494" s="30"/>
      <c r="N494" s="30"/>
      <c r="P494" s="41"/>
      <c r="AC494" s="41"/>
    </row>
    <row r="495" spans="3:29" s="24" customFormat="1" ht="12.75" x14ac:dyDescent="0.2">
      <c r="C495" s="95">
        <v>42073</v>
      </c>
      <c r="D495" s="96">
        <v>15.9799495</v>
      </c>
      <c r="E495" s="30">
        <v>48293.4</v>
      </c>
      <c r="G495" s="41">
        <f t="shared" si="239"/>
        <v>1</v>
      </c>
      <c r="H495" s="95">
        <v>42253</v>
      </c>
      <c r="I495" s="97" t="str">
        <f t="shared" si="240"/>
        <v/>
      </c>
      <c r="J495" s="30" t="str">
        <f t="shared" si="241"/>
        <v/>
      </c>
      <c r="K495" s="30"/>
      <c r="L495" s="30"/>
      <c r="M495" s="30"/>
      <c r="N495" s="30"/>
      <c r="P495" s="41"/>
      <c r="AC495" s="41"/>
    </row>
    <row r="496" spans="3:29" s="24" customFormat="1" ht="12.75" x14ac:dyDescent="0.2">
      <c r="C496" s="95">
        <v>42072</v>
      </c>
      <c r="D496" s="96">
        <v>15.8623057</v>
      </c>
      <c r="E496" s="30">
        <v>49181.01</v>
      </c>
      <c r="G496" s="41">
        <f t="shared" si="239"/>
        <v>2</v>
      </c>
      <c r="H496" s="95">
        <v>42254</v>
      </c>
      <c r="I496" s="97" t="str">
        <f t="shared" si="240"/>
        <v/>
      </c>
      <c r="J496" s="30" t="str">
        <f t="shared" si="241"/>
        <v/>
      </c>
      <c r="K496" s="97">
        <f t="shared" ref="K496:L496" si="253">AVERAGE(I490:I493,I496)</f>
        <v>15.226690120000001</v>
      </c>
      <c r="L496" s="30">
        <f t="shared" si="253"/>
        <v>46451.153811600001</v>
      </c>
      <c r="M496" s="30"/>
      <c r="N496" s="30"/>
      <c r="P496" s="41"/>
      <c r="AC496" s="41"/>
    </row>
    <row r="497" spans="3:29" s="24" customFormat="1" ht="12.75" x14ac:dyDescent="0.2">
      <c r="C497" s="95">
        <v>42069</v>
      </c>
      <c r="D497" s="96">
        <v>15.960342199999999</v>
      </c>
      <c r="E497" s="30">
        <v>49981.19</v>
      </c>
      <c r="G497" s="41">
        <f t="shared" si="239"/>
        <v>3</v>
      </c>
      <c r="H497" s="95">
        <v>42255</v>
      </c>
      <c r="I497" s="97">
        <f t="shared" si="240"/>
        <v>14.91958056</v>
      </c>
      <c r="J497" s="30">
        <f t="shared" si="241"/>
        <v>46762.0697583</v>
      </c>
      <c r="K497" s="30"/>
      <c r="L497" s="30"/>
      <c r="M497" s="30"/>
      <c r="N497" s="30"/>
      <c r="P497" s="41"/>
      <c r="AC497" s="41"/>
    </row>
    <row r="498" spans="3:29" s="24" customFormat="1" ht="12.75" x14ac:dyDescent="0.2">
      <c r="C498" s="95">
        <v>42068</v>
      </c>
      <c r="D498" s="96">
        <v>15.93093125</v>
      </c>
      <c r="E498" s="30">
        <v>50365.2</v>
      </c>
      <c r="G498" s="41">
        <f t="shared" si="239"/>
        <v>4</v>
      </c>
      <c r="H498" s="95">
        <v>42256</v>
      </c>
      <c r="I498" s="97">
        <f t="shared" si="240"/>
        <v>15.5040794</v>
      </c>
      <c r="J498" s="30">
        <f t="shared" si="241"/>
        <v>46657.097800399999</v>
      </c>
      <c r="K498" s="30"/>
      <c r="L498" s="30"/>
      <c r="M498" s="30"/>
      <c r="N498" s="30"/>
      <c r="P498" s="41"/>
      <c r="AC498" s="41"/>
    </row>
    <row r="499" spans="3:29" s="24" customFormat="1" ht="12.75" x14ac:dyDescent="0.2">
      <c r="C499" s="95">
        <v>42067</v>
      </c>
      <c r="D499" s="96">
        <v>15.8623057</v>
      </c>
      <c r="E499" s="30">
        <v>50468.05</v>
      </c>
      <c r="G499" s="41">
        <f t="shared" si="239"/>
        <v>5</v>
      </c>
      <c r="H499" s="95">
        <v>42257</v>
      </c>
      <c r="I499" s="97">
        <f t="shared" si="240"/>
        <v>15.09790224</v>
      </c>
      <c r="J499" s="30">
        <f t="shared" si="241"/>
        <v>46503.994119199997</v>
      </c>
      <c r="K499" s="30"/>
      <c r="L499" s="30"/>
      <c r="M499" s="30"/>
      <c r="N499" s="30"/>
      <c r="P499" s="41"/>
      <c r="AC499" s="41"/>
    </row>
    <row r="500" spans="3:29" s="24" customFormat="1" ht="12.75" x14ac:dyDescent="0.2">
      <c r="C500" s="95">
        <v>42066</v>
      </c>
      <c r="D500" s="96">
        <v>16.264255349999999</v>
      </c>
      <c r="E500" s="30">
        <v>51304.1</v>
      </c>
      <c r="G500" s="41">
        <f t="shared" si="239"/>
        <v>6</v>
      </c>
      <c r="H500" s="95">
        <v>42258</v>
      </c>
      <c r="I500" s="97">
        <f t="shared" si="240"/>
        <v>15.24650364</v>
      </c>
      <c r="J500" s="30">
        <f t="shared" si="241"/>
        <v>46400.5050367</v>
      </c>
      <c r="K500" s="30"/>
      <c r="L500" s="30"/>
      <c r="M500" s="97">
        <f t="shared" ref="M500:N500" si="254">AVERAGE(I496:I500)</f>
        <v>15.192016460000001</v>
      </c>
      <c r="N500" s="30">
        <f t="shared" si="254"/>
        <v>46580.916678649999</v>
      </c>
      <c r="P500" s="41"/>
      <c r="AC500" s="41"/>
    </row>
    <row r="501" spans="3:29" s="24" customFormat="1" ht="12.75" x14ac:dyDescent="0.2">
      <c r="C501" s="95">
        <v>42065</v>
      </c>
      <c r="D501" s="96">
        <v>16.195629799999999</v>
      </c>
      <c r="E501" s="30">
        <v>51020.81</v>
      </c>
      <c r="G501" s="41">
        <f t="shared" si="239"/>
        <v>7</v>
      </c>
      <c r="H501" s="95">
        <v>42259</v>
      </c>
      <c r="I501" s="97" t="str">
        <f t="shared" si="240"/>
        <v/>
      </c>
      <c r="J501" s="30" t="str">
        <f t="shared" si="241"/>
        <v/>
      </c>
      <c r="K501" s="30"/>
      <c r="L501" s="30"/>
      <c r="M501" s="30"/>
      <c r="N501" s="30"/>
      <c r="P501" s="41"/>
      <c r="AC501" s="41"/>
    </row>
    <row r="502" spans="3:29" s="24" customFormat="1" ht="12.75" x14ac:dyDescent="0.2">
      <c r="C502" s="95">
        <v>42062</v>
      </c>
      <c r="D502" s="96">
        <v>16.6073831</v>
      </c>
      <c r="E502" s="30">
        <v>51583.09</v>
      </c>
      <c r="G502" s="41">
        <f t="shared" si="239"/>
        <v>1</v>
      </c>
      <c r="H502" s="95">
        <v>42260</v>
      </c>
      <c r="I502" s="97" t="str">
        <f t="shared" si="240"/>
        <v/>
      </c>
      <c r="J502" s="30" t="str">
        <f t="shared" si="241"/>
        <v/>
      </c>
      <c r="K502" s="30"/>
      <c r="L502" s="30"/>
      <c r="M502" s="30"/>
      <c r="N502" s="30"/>
      <c r="P502" s="41"/>
      <c r="AC502" s="41"/>
    </row>
    <row r="503" spans="3:29" s="24" customFormat="1" ht="12.75" x14ac:dyDescent="0.2">
      <c r="C503" s="95">
        <v>42061</v>
      </c>
      <c r="D503" s="96">
        <v>16.783848800000001</v>
      </c>
      <c r="E503" s="30">
        <v>51760.54</v>
      </c>
      <c r="G503" s="41">
        <f t="shared" si="239"/>
        <v>2</v>
      </c>
      <c r="H503" s="95">
        <v>42261</v>
      </c>
      <c r="I503" s="97">
        <f t="shared" si="240"/>
        <v>15.93007008</v>
      </c>
      <c r="J503" s="30">
        <f t="shared" si="241"/>
        <v>47281.5181839</v>
      </c>
      <c r="K503" s="97">
        <f t="shared" ref="K503:L503" si="255">AVERAGE(I497:I500,I503)</f>
        <v>15.339627183999999</v>
      </c>
      <c r="L503" s="30">
        <f t="shared" si="255"/>
        <v>46721.036979699995</v>
      </c>
      <c r="M503" s="30"/>
      <c r="N503" s="30"/>
      <c r="P503" s="41"/>
      <c r="AC503" s="41"/>
    </row>
    <row r="504" spans="3:29" s="24" customFormat="1" ht="12.75" x14ac:dyDescent="0.2">
      <c r="C504" s="95">
        <v>42060</v>
      </c>
      <c r="D504" s="96">
        <v>16.28386265</v>
      </c>
      <c r="E504" s="30">
        <v>51811.02</v>
      </c>
      <c r="G504" s="41">
        <f t="shared" si="239"/>
        <v>3</v>
      </c>
      <c r="H504" s="95">
        <v>42262</v>
      </c>
      <c r="I504" s="97">
        <f t="shared" si="240"/>
        <v>15.9994174</v>
      </c>
      <c r="J504" s="30">
        <f t="shared" si="241"/>
        <v>47364.068414900001</v>
      </c>
      <c r="K504" s="30"/>
      <c r="L504" s="30"/>
      <c r="M504" s="30"/>
      <c r="N504" s="30"/>
      <c r="P504" s="41"/>
      <c r="AC504" s="41"/>
    </row>
    <row r="505" spans="3:29" s="24" customFormat="1" ht="12.75" x14ac:dyDescent="0.2">
      <c r="C505" s="95">
        <v>42059</v>
      </c>
      <c r="D505" s="96">
        <v>15.999556800000001</v>
      </c>
      <c r="E505" s="30">
        <v>51874.17</v>
      </c>
      <c r="G505" s="41">
        <f t="shared" si="239"/>
        <v>4</v>
      </c>
      <c r="H505" s="95">
        <v>42263</v>
      </c>
      <c r="I505" s="97">
        <f t="shared" si="240"/>
        <v>16.643356799999999</v>
      </c>
      <c r="J505" s="30">
        <f t="shared" si="241"/>
        <v>48553.097612199999</v>
      </c>
      <c r="K505" s="30"/>
      <c r="L505" s="30"/>
      <c r="M505" s="30"/>
      <c r="N505" s="30"/>
      <c r="P505" s="41"/>
      <c r="AC505" s="41"/>
    </row>
    <row r="506" spans="3:29" s="24" customFormat="1" ht="12.75" x14ac:dyDescent="0.2">
      <c r="C506" s="95">
        <v>42058</v>
      </c>
      <c r="D506" s="96">
        <v>15.77407285</v>
      </c>
      <c r="E506" s="30">
        <v>51280.639999999999</v>
      </c>
      <c r="G506" s="41">
        <f t="shared" si="239"/>
        <v>5</v>
      </c>
      <c r="H506" s="95">
        <v>42264</v>
      </c>
      <c r="I506" s="97">
        <f t="shared" si="240"/>
        <v>17.12878804</v>
      </c>
      <c r="J506" s="30">
        <f t="shared" si="241"/>
        <v>48551.077507000002</v>
      </c>
      <c r="K506" s="30"/>
      <c r="L506" s="30"/>
      <c r="M506" s="30"/>
      <c r="N506" s="30"/>
      <c r="P506" s="41"/>
      <c r="AC506" s="41"/>
    </row>
    <row r="507" spans="3:29" s="24" customFormat="1" ht="12.75" x14ac:dyDescent="0.2">
      <c r="C507" s="95">
        <v>42055</v>
      </c>
      <c r="D507" s="96">
        <v>15.293694</v>
      </c>
      <c r="E507" s="30">
        <v>51237.7</v>
      </c>
      <c r="G507" s="41">
        <f t="shared" si="239"/>
        <v>6</v>
      </c>
      <c r="H507" s="95">
        <v>42265</v>
      </c>
      <c r="I507" s="97">
        <f t="shared" si="240"/>
        <v>16.346153999999999</v>
      </c>
      <c r="J507" s="30">
        <f t="shared" si="241"/>
        <v>47264.081858700003</v>
      </c>
      <c r="K507" s="30"/>
      <c r="L507" s="30"/>
      <c r="M507" s="97">
        <f t="shared" ref="M507:N507" si="256">AVERAGE(I503:I507)</f>
        <v>16.409557264</v>
      </c>
      <c r="N507" s="30">
        <f t="shared" si="256"/>
        <v>47802.768715339997</v>
      </c>
      <c r="P507" s="41"/>
      <c r="AC507" s="41"/>
    </row>
    <row r="508" spans="3:29" s="24" customFormat="1" ht="12.75" x14ac:dyDescent="0.2">
      <c r="C508" s="95">
        <v>42054</v>
      </c>
      <c r="D508" s="96">
        <v>15.430945100000001</v>
      </c>
      <c r="E508" s="30">
        <v>51294.03</v>
      </c>
      <c r="G508" s="41">
        <f t="shared" si="239"/>
        <v>7</v>
      </c>
      <c r="H508" s="95">
        <v>42266</v>
      </c>
      <c r="I508" s="97" t="str">
        <f t="shared" si="240"/>
        <v/>
      </c>
      <c r="J508" s="30" t="str">
        <f t="shared" si="241"/>
        <v/>
      </c>
      <c r="K508" s="30"/>
      <c r="L508" s="30"/>
      <c r="M508" s="30"/>
      <c r="N508" s="30"/>
      <c r="P508" s="41"/>
      <c r="AC508" s="41"/>
    </row>
    <row r="509" spans="3:29" s="24" customFormat="1" ht="12.75" x14ac:dyDescent="0.2">
      <c r="C509" s="95">
        <v>42053</v>
      </c>
      <c r="D509" s="96">
        <v>15.3917305</v>
      </c>
      <c r="E509" s="30">
        <v>51280.36</v>
      </c>
      <c r="G509" s="41">
        <f t="shared" si="239"/>
        <v>1</v>
      </c>
      <c r="H509" s="95">
        <v>42267</v>
      </c>
      <c r="I509" s="97" t="str">
        <f t="shared" si="240"/>
        <v/>
      </c>
      <c r="J509" s="30" t="str">
        <f t="shared" si="241"/>
        <v/>
      </c>
      <c r="K509" s="30"/>
      <c r="L509" s="30"/>
      <c r="M509" s="30"/>
      <c r="N509" s="30"/>
      <c r="P509" s="41"/>
      <c r="AC509" s="41"/>
    </row>
    <row r="510" spans="3:29" s="24" customFormat="1" ht="12.75" x14ac:dyDescent="0.2">
      <c r="C510" s="95">
        <v>42048</v>
      </c>
      <c r="D510" s="96">
        <v>15.048602750000001</v>
      </c>
      <c r="E510" s="30">
        <v>50635.92</v>
      </c>
      <c r="G510" s="41">
        <f t="shared" si="239"/>
        <v>2</v>
      </c>
      <c r="H510" s="95">
        <v>42268</v>
      </c>
      <c r="I510" s="97">
        <f t="shared" si="240"/>
        <v>15.93007008</v>
      </c>
      <c r="J510" s="30">
        <f t="shared" si="241"/>
        <v>46590.197938500001</v>
      </c>
      <c r="K510" s="97">
        <f t="shared" ref="K510:L510" si="257">AVERAGE(I504:I507,I510)</f>
        <v>16.409557264</v>
      </c>
      <c r="L510" s="30">
        <f t="shared" si="257"/>
        <v>47664.50466626</v>
      </c>
      <c r="M510" s="30"/>
      <c r="N510" s="30"/>
      <c r="P510" s="41"/>
      <c r="AC510" s="41"/>
    </row>
    <row r="511" spans="3:29" s="24" customFormat="1" ht="12.75" x14ac:dyDescent="0.2">
      <c r="C511" s="95">
        <v>42047</v>
      </c>
      <c r="D511" s="96">
        <v>14.607438500000001</v>
      </c>
      <c r="E511" s="30">
        <v>49532.72</v>
      </c>
      <c r="G511" s="41">
        <f t="shared" si="239"/>
        <v>3</v>
      </c>
      <c r="H511" s="95">
        <v>42269</v>
      </c>
      <c r="I511" s="97">
        <f t="shared" si="240"/>
        <v>15.850816</v>
      </c>
      <c r="J511" s="30">
        <f t="shared" si="241"/>
        <v>46264.6076579</v>
      </c>
      <c r="K511" s="30"/>
      <c r="L511" s="30"/>
      <c r="M511" s="30"/>
      <c r="N511" s="30"/>
      <c r="P511" s="41"/>
      <c r="AC511" s="41"/>
    </row>
    <row r="512" spans="3:29" s="24" customFormat="1" ht="12.75" x14ac:dyDescent="0.2">
      <c r="C512" s="95">
        <v>42046</v>
      </c>
      <c r="D512" s="96">
        <v>14.1564706</v>
      </c>
      <c r="E512" s="30">
        <v>48239.67</v>
      </c>
      <c r="G512" s="41">
        <f t="shared" si="239"/>
        <v>4</v>
      </c>
      <c r="H512" s="95">
        <v>42270</v>
      </c>
      <c r="I512" s="97">
        <f t="shared" si="240"/>
        <v>15.5040794</v>
      </c>
      <c r="J512" s="30">
        <f t="shared" si="241"/>
        <v>45340.109767100003</v>
      </c>
      <c r="K512" s="30"/>
      <c r="L512" s="30"/>
      <c r="M512" s="30"/>
      <c r="N512" s="30"/>
      <c r="P512" s="41"/>
      <c r="AC512" s="41"/>
    </row>
    <row r="513" spans="3:29" s="24" customFormat="1" ht="12.75" x14ac:dyDescent="0.2">
      <c r="C513" s="95">
        <v>42045</v>
      </c>
      <c r="D513" s="96">
        <v>13.970201250000001</v>
      </c>
      <c r="E513" s="30">
        <v>48510.28</v>
      </c>
      <c r="G513" s="41">
        <f t="shared" si="239"/>
        <v>5</v>
      </c>
      <c r="H513" s="95">
        <v>42271</v>
      </c>
      <c r="I513" s="97">
        <f t="shared" si="240"/>
        <v>15.058275200000001</v>
      </c>
      <c r="J513" s="30">
        <f t="shared" si="241"/>
        <v>45291.966632800002</v>
      </c>
      <c r="K513" s="30"/>
      <c r="L513" s="30"/>
      <c r="M513" s="30"/>
      <c r="N513" s="30"/>
      <c r="P513" s="41"/>
      <c r="AC513" s="41"/>
    </row>
    <row r="514" spans="3:29" s="24" customFormat="1" ht="12.75" x14ac:dyDescent="0.2">
      <c r="C514" s="95">
        <v>42044</v>
      </c>
      <c r="D514" s="96">
        <v>13.7447173</v>
      </c>
      <c r="E514" s="30">
        <v>49382.58</v>
      </c>
      <c r="G514" s="41">
        <f t="shared" si="239"/>
        <v>6</v>
      </c>
      <c r="H514" s="95">
        <v>42272</v>
      </c>
      <c r="I514" s="97">
        <f t="shared" si="240"/>
        <v>15.2564104</v>
      </c>
      <c r="J514" s="30">
        <f t="shared" si="241"/>
        <v>44831.460486800002</v>
      </c>
      <c r="K514" s="30"/>
      <c r="L514" s="30"/>
      <c r="M514" s="97">
        <f t="shared" ref="M514:N514" si="258">AVERAGE(I510:I514)</f>
        <v>15.519930216000001</v>
      </c>
      <c r="N514" s="30">
        <f t="shared" si="258"/>
        <v>45663.668496620005</v>
      </c>
      <c r="P514" s="41"/>
      <c r="AC514" s="41"/>
    </row>
    <row r="515" spans="3:29" s="24" customFormat="1" ht="12.75" x14ac:dyDescent="0.2">
      <c r="C515" s="95">
        <v>42041</v>
      </c>
      <c r="D515" s="96">
        <v>13.7055027</v>
      </c>
      <c r="E515" s="30">
        <v>48792.27</v>
      </c>
      <c r="G515" s="41">
        <f t="shared" si="239"/>
        <v>7</v>
      </c>
      <c r="H515" s="95">
        <v>42273</v>
      </c>
      <c r="I515" s="97" t="str">
        <f t="shared" si="240"/>
        <v/>
      </c>
      <c r="J515" s="30" t="str">
        <f t="shared" si="241"/>
        <v/>
      </c>
      <c r="K515" s="30"/>
      <c r="L515" s="30"/>
      <c r="M515" s="30"/>
      <c r="N515" s="30"/>
      <c r="P515" s="41"/>
      <c r="AC515" s="41"/>
    </row>
    <row r="516" spans="3:29" s="24" customFormat="1" ht="12.75" x14ac:dyDescent="0.2">
      <c r="C516" s="95">
        <v>42040</v>
      </c>
      <c r="D516" s="96">
        <v>13.77412825</v>
      </c>
      <c r="E516" s="30">
        <v>49233.85</v>
      </c>
      <c r="G516" s="41">
        <f t="shared" si="239"/>
        <v>1</v>
      </c>
      <c r="H516" s="95">
        <v>42274</v>
      </c>
      <c r="I516" s="97" t="str">
        <f t="shared" si="240"/>
        <v/>
      </c>
      <c r="J516" s="30" t="str">
        <f t="shared" si="241"/>
        <v/>
      </c>
      <c r="K516" s="30"/>
      <c r="L516" s="30"/>
      <c r="M516" s="30"/>
      <c r="N516" s="30"/>
      <c r="P516" s="41"/>
      <c r="AC516" s="41"/>
    </row>
    <row r="517" spans="3:29" s="24" customFormat="1" ht="12.75" x14ac:dyDescent="0.2">
      <c r="C517" s="95">
        <v>42039</v>
      </c>
      <c r="D517" s="96">
        <v>13.8231465</v>
      </c>
      <c r="E517" s="30">
        <v>49301.05</v>
      </c>
      <c r="G517" s="41">
        <f t="shared" si="239"/>
        <v>2</v>
      </c>
      <c r="H517" s="95">
        <v>42275</v>
      </c>
      <c r="I517" s="97">
        <f t="shared" si="240"/>
        <v>14.860139999999999</v>
      </c>
      <c r="J517" s="30">
        <f t="shared" si="241"/>
        <v>43956.627979999997</v>
      </c>
      <c r="K517" s="97">
        <f t="shared" ref="K517:L517" si="259">AVERAGE(I511:I514,I517)</f>
        <v>15.305944199999999</v>
      </c>
      <c r="L517" s="30">
        <f t="shared" si="259"/>
        <v>45136.954504920002</v>
      </c>
      <c r="M517" s="30"/>
      <c r="N517" s="30"/>
      <c r="P517" s="41"/>
      <c r="AC517" s="41"/>
    </row>
    <row r="518" spans="3:29" s="24" customFormat="1" ht="12.75" x14ac:dyDescent="0.2">
      <c r="C518" s="95">
        <v>42038</v>
      </c>
      <c r="D518" s="96">
        <v>13.20551655</v>
      </c>
      <c r="E518" s="30">
        <v>48963.66</v>
      </c>
      <c r="G518" s="41">
        <f t="shared" si="239"/>
        <v>3</v>
      </c>
      <c r="H518" s="95">
        <v>42276</v>
      </c>
      <c r="I518" s="97">
        <f t="shared" si="240"/>
        <v>15.058275200000001</v>
      </c>
      <c r="J518" s="30">
        <f t="shared" si="241"/>
        <v>44131.824485500001</v>
      </c>
      <c r="K518" s="30"/>
      <c r="L518" s="30"/>
      <c r="M518" s="30"/>
      <c r="N518" s="30"/>
      <c r="P518" s="41"/>
      <c r="AC518" s="41"/>
    </row>
    <row r="519" spans="3:29" s="24" customFormat="1" ht="12.75" x14ac:dyDescent="0.2">
      <c r="C519" s="95">
        <v>42037</v>
      </c>
      <c r="D519" s="96">
        <v>13.00944355</v>
      </c>
      <c r="E519" s="30">
        <v>47650.73</v>
      </c>
      <c r="G519" s="41">
        <f t="shared" ref="G519:G582" si="260">WEEKDAY(H519)</f>
        <v>4</v>
      </c>
      <c r="H519" s="95">
        <v>42277</v>
      </c>
      <c r="I519" s="97">
        <f t="shared" ref="I519:I582" si="261">IFERROR(VLOOKUP(H519,$C$6:$E$936,2,FALSE),"")</f>
        <v>15.69230784</v>
      </c>
      <c r="J519" s="30">
        <f t="shared" ref="J519:J582" si="262">IFERROR(VLOOKUP(H519,$C$6:$E$936,3,FALSE),"")</f>
        <v>45059.344798300001</v>
      </c>
      <c r="K519" s="30"/>
      <c r="L519" s="30"/>
      <c r="M519" s="30"/>
      <c r="N519" s="30"/>
      <c r="P519" s="41"/>
      <c r="AC519" s="41"/>
    </row>
    <row r="520" spans="3:29" s="24" customFormat="1" ht="12.75" x14ac:dyDescent="0.2">
      <c r="C520" s="95">
        <v>42034</v>
      </c>
      <c r="D520" s="96">
        <v>13.038854499999999</v>
      </c>
      <c r="E520" s="30">
        <v>46907.68</v>
      </c>
      <c r="G520" s="41">
        <f t="shared" si="260"/>
        <v>5</v>
      </c>
      <c r="H520" s="95">
        <v>42278</v>
      </c>
      <c r="I520" s="97">
        <f t="shared" si="261"/>
        <v>15.850816</v>
      </c>
      <c r="J520" s="30">
        <f t="shared" si="262"/>
        <v>45313.271227099998</v>
      </c>
      <c r="K520" s="30"/>
      <c r="L520" s="30"/>
      <c r="M520" s="30"/>
      <c r="N520" s="30"/>
      <c r="P520" s="41"/>
      <c r="AC520" s="41"/>
    </row>
    <row r="521" spans="3:29" s="24" customFormat="1" ht="12.75" x14ac:dyDescent="0.2">
      <c r="C521" s="95">
        <v>42033</v>
      </c>
      <c r="D521" s="96">
        <v>13.225123849999999</v>
      </c>
      <c r="E521" s="30">
        <v>47762.239999999998</v>
      </c>
      <c r="G521" s="41">
        <f t="shared" si="260"/>
        <v>6</v>
      </c>
      <c r="H521" s="95">
        <v>42279</v>
      </c>
      <c r="I521" s="97">
        <f t="shared" si="261"/>
        <v>16.871212280000002</v>
      </c>
      <c r="J521" s="30">
        <f t="shared" si="262"/>
        <v>47033.459593699998</v>
      </c>
      <c r="K521" s="30"/>
      <c r="L521" s="30"/>
      <c r="M521" s="97">
        <f t="shared" ref="M521:N521" si="263">AVERAGE(I517:I521)</f>
        <v>15.666550264</v>
      </c>
      <c r="N521" s="30">
        <f t="shared" si="263"/>
        <v>45098.905616919998</v>
      </c>
      <c r="P521" s="41"/>
      <c r="AC521" s="41"/>
    </row>
    <row r="522" spans="3:29" s="24" customFormat="1" ht="12.75" x14ac:dyDescent="0.2">
      <c r="C522" s="95">
        <v>42032</v>
      </c>
      <c r="D522" s="96">
        <v>13.038854499999999</v>
      </c>
      <c r="E522" s="30">
        <v>47694.54</v>
      </c>
      <c r="G522" s="41">
        <f t="shared" si="260"/>
        <v>7</v>
      </c>
      <c r="H522" s="95">
        <v>42280</v>
      </c>
      <c r="I522" s="97" t="str">
        <f t="shared" si="261"/>
        <v/>
      </c>
      <c r="J522" s="30" t="str">
        <f t="shared" si="262"/>
        <v/>
      </c>
      <c r="K522" s="30"/>
      <c r="L522" s="30"/>
      <c r="M522" s="30"/>
      <c r="N522" s="30"/>
      <c r="P522" s="41"/>
      <c r="AC522" s="41"/>
    </row>
    <row r="523" spans="3:29" s="24" customFormat="1" ht="12.75" x14ac:dyDescent="0.2">
      <c r="C523" s="95">
        <v>42031</v>
      </c>
      <c r="D523" s="96">
        <v>13.49962605</v>
      </c>
      <c r="E523" s="30">
        <v>48591.23</v>
      </c>
      <c r="G523" s="41">
        <f t="shared" si="260"/>
        <v>1</v>
      </c>
      <c r="H523" s="95">
        <v>42281</v>
      </c>
      <c r="I523" s="97" t="str">
        <f t="shared" si="261"/>
        <v/>
      </c>
      <c r="J523" s="30" t="str">
        <f t="shared" si="262"/>
        <v/>
      </c>
      <c r="K523" s="30"/>
      <c r="L523" s="30"/>
      <c r="M523" s="30"/>
      <c r="N523" s="30"/>
      <c r="P523" s="41"/>
      <c r="AC523" s="41"/>
    </row>
    <row r="524" spans="3:29" s="24" customFormat="1" ht="12.75" x14ac:dyDescent="0.2">
      <c r="C524" s="95">
        <v>42030</v>
      </c>
      <c r="D524" s="96">
        <v>12.98983625</v>
      </c>
      <c r="E524" s="30">
        <v>48576.55</v>
      </c>
      <c r="G524" s="41">
        <f t="shared" si="260"/>
        <v>2</v>
      </c>
      <c r="H524" s="95">
        <v>42282</v>
      </c>
      <c r="I524" s="97">
        <f t="shared" si="261"/>
        <v>17.039627200000002</v>
      </c>
      <c r="J524" s="30">
        <f t="shared" si="262"/>
        <v>47598.068980299999</v>
      </c>
      <c r="K524" s="97">
        <f t="shared" ref="K524:L524" si="264">AVERAGE(I518:I521,I524)</f>
        <v>16.102447704000003</v>
      </c>
      <c r="L524" s="30">
        <f t="shared" si="264"/>
        <v>45827.193816979998</v>
      </c>
      <c r="M524" s="30"/>
      <c r="N524" s="30"/>
      <c r="P524" s="41"/>
      <c r="AC524" s="41"/>
    </row>
    <row r="525" spans="3:29" s="24" customFormat="1" ht="12.75" x14ac:dyDescent="0.2">
      <c r="C525" s="95">
        <v>42027</v>
      </c>
      <c r="D525" s="96">
        <v>13.2349275</v>
      </c>
      <c r="E525" s="30">
        <v>48775.3</v>
      </c>
      <c r="G525" s="41">
        <f t="shared" si="260"/>
        <v>3</v>
      </c>
      <c r="H525" s="95">
        <v>42283</v>
      </c>
      <c r="I525" s="97">
        <f t="shared" si="261"/>
        <v>16.821678479999999</v>
      </c>
      <c r="J525" s="30">
        <f t="shared" si="262"/>
        <v>47735.1107959</v>
      </c>
      <c r="K525" s="30"/>
      <c r="L525" s="30"/>
      <c r="M525" s="30"/>
      <c r="N525" s="30"/>
      <c r="P525" s="41"/>
      <c r="AC525" s="41"/>
    </row>
    <row r="526" spans="3:29" s="24" customFormat="1" ht="12.75" x14ac:dyDescent="0.2">
      <c r="C526" s="95">
        <v>42026</v>
      </c>
      <c r="D526" s="96">
        <v>14.9799772</v>
      </c>
      <c r="E526" s="30">
        <v>49442.62</v>
      </c>
      <c r="G526" s="41">
        <f t="shared" si="260"/>
        <v>4</v>
      </c>
      <c r="H526" s="95">
        <v>42284</v>
      </c>
      <c r="I526" s="97">
        <f t="shared" si="261"/>
        <v>17.188228599999999</v>
      </c>
      <c r="J526" s="30">
        <f t="shared" si="262"/>
        <v>48914.3218022</v>
      </c>
      <c r="K526" s="30"/>
      <c r="L526" s="30"/>
      <c r="M526" s="30"/>
      <c r="N526" s="30"/>
      <c r="P526" s="41"/>
      <c r="AC526" s="41"/>
    </row>
    <row r="527" spans="3:29" s="24" customFormat="1" ht="12.75" x14ac:dyDescent="0.2">
      <c r="C527" s="95">
        <v>42025</v>
      </c>
      <c r="D527" s="96">
        <v>15.185853850000001</v>
      </c>
      <c r="E527" s="30">
        <v>49224.08</v>
      </c>
      <c r="G527" s="41">
        <f t="shared" si="260"/>
        <v>5</v>
      </c>
      <c r="H527" s="95">
        <v>42285</v>
      </c>
      <c r="I527" s="97">
        <f t="shared" si="261"/>
        <v>17.554778720000002</v>
      </c>
      <c r="J527" s="30">
        <f t="shared" si="262"/>
        <v>49106.557080699997</v>
      </c>
      <c r="K527" s="30"/>
      <c r="L527" s="30"/>
      <c r="M527" s="30"/>
      <c r="N527" s="30"/>
      <c r="P527" s="41"/>
      <c r="AC527" s="41"/>
    </row>
    <row r="528" spans="3:29" s="24" customFormat="1" ht="12.75" x14ac:dyDescent="0.2">
      <c r="C528" s="95">
        <v>42024</v>
      </c>
      <c r="D528" s="96">
        <v>14.803511500000001</v>
      </c>
      <c r="E528" s="30">
        <v>47876.66</v>
      </c>
      <c r="G528" s="41">
        <f t="shared" si="260"/>
        <v>6</v>
      </c>
      <c r="H528" s="95">
        <v>42286</v>
      </c>
      <c r="I528" s="97">
        <f t="shared" si="261"/>
        <v>17.336829999999999</v>
      </c>
      <c r="J528" s="30">
        <f t="shared" si="262"/>
        <v>49338.412633699998</v>
      </c>
      <c r="K528" s="30"/>
      <c r="L528" s="30"/>
      <c r="M528" s="97">
        <f t="shared" ref="M528:N528" si="265">AVERAGE(I524:I528)</f>
        <v>17.188228600000002</v>
      </c>
      <c r="N528" s="30">
        <f t="shared" si="265"/>
        <v>48538.49425856</v>
      </c>
      <c r="P528" s="41"/>
      <c r="AC528" s="41"/>
    </row>
    <row r="529" spans="3:29" s="24" customFormat="1" ht="12.75" x14ac:dyDescent="0.2">
      <c r="C529" s="95">
        <v>42023</v>
      </c>
      <c r="D529" s="96">
        <v>14.8231188</v>
      </c>
      <c r="E529" s="30">
        <v>47758.01</v>
      </c>
      <c r="G529" s="41">
        <f t="shared" si="260"/>
        <v>7</v>
      </c>
      <c r="H529" s="95">
        <v>42287</v>
      </c>
      <c r="I529" s="97" t="str">
        <f t="shared" si="261"/>
        <v/>
      </c>
      <c r="J529" s="30" t="str">
        <f t="shared" si="262"/>
        <v/>
      </c>
      <c r="K529" s="30"/>
      <c r="L529" s="30"/>
      <c r="M529" s="30"/>
      <c r="N529" s="30"/>
      <c r="P529" s="41"/>
      <c r="AC529" s="41"/>
    </row>
    <row r="530" spans="3:29" s="24" customFormat="1" ht="12.75" x14ac:dyDescent="0.2">
      <c r="C530" s="95">
        <v>42020</v>
      </c>
      <c r="D530" s="96">
        <v>15.6074108</v>
      </c>
      <c r="E530" s="30">
        <v>49016.52</v>
      </c>
      <c r="G530" s="41">
        <f t="shared" si="260"/>
        <v>1</v>
      </c>
      <c r="H530" s="95">
        <v>42288</v>
      </c>
      <c r="I530" s="97" t="str">
        <f t="shared" si="261"/>
        <v/>
      </c>
      <c r="J530" s="30" t="str">
        <f t="shared" si="262"/>
        <v/>
      </c>
      <c r="K530" s="30"/>
      <c r="L530" s="30"/>
      <c r="M530" s="30"/>
      <c r="N530" s="30"/>
      <c r="P530" s="41"/>
      <c r="AC530" s="41"/>
    </row>
    <row r="531" spans="3:29" s="24" customFormat="1" ht="12.75" x14ac:dyDescent="0.2">
      <c r="C531" s="95">
        <v>42019</v>
      </c>
      <c r="D531" s="96">
        <v>15.36231955</v>
      </c>
      <c r="E531" s="30">
        <v>48026.31</v>
      </c>
      <c r="G531" s="41">
        <f t="shared" si="260"/>
        <v>2</v>
      </c>
      <c r="H531" s="95">
        <v>42289</v>
      </c>
      <c r="I531" s="97" t="str">
        <f t="shared" si="261"/>
        <v/>
      </c>
      <c r="J531" s="30" t="str">
        <f t="shared" si="262"/>
        <v/>
      </c>
      <c r="K531" s="97">
        <f t="shared" ref="K531:L531" si="266">AVERAGE(I525:I528,I531)</f>
        <v>17.22537895</v>
      </c>
      <c r="L531" s="30">
        <f t="shared" si="266"/>
        <v>48773.600578124999</v>
      </c>
      <c r="M531" s="30"/>
      <c r="N531" s="30"/>
      <c r="P531" s="41"/>
      <c r="AC531" s="41"/>
    </row>
    <row r="532" spans="3:29" s="24" customFormat="1" ht="12.75" x14ac:dyDescent="0.2">
      <c r="C532" s="95">
        <v>42018</v>
      </c>
      <c r="D532" s="96">
        <v>15.10742465</v>
      </c>
      <c r="E532" s="30">
        <v>47645.87</v>
      </c>
      <c r="G532" s="41">
        <f t="shared" si="260"/>
        <v>3</v>
      </c>
      <c r="H532" s="95">
        <v>42290</v>
      </c>
      <c r="I532" s="97">
        <f t="shared" si="261"/>
        <v>17.336829999999999</v>
      </c>
      <c r="J532" s="30">
        <f t="shared" si="262"/>
        <v>47362.637963900001</v>
      </c>
      <c r="K532" s="30"/>
      <c r="L532" s="30"/>
      <c r="M532" s="30"/>
      <c r="N532" s="30"/>
      <c r="P532" s="41"/>
      <c r="AC532" s="41"/>
    </row>
    <row r="533" spans="3:29" s="24" customFormat="1" ht="12.75" x14ac:dyDescent="0.2">
      <c r="C533" s="95">
        <v>42017</v>
      </c>
      <c r="D533" s="96">
        <v>15.293694</v>
      </c>
      <c r="E533" s="30">
        <v>48041.67</v>
      </c>
      <c r="G533" s="41">
        <f t="shared" si="260"/>
        <v>4</v>
      </c>
      <c r="H533" s="95">
        <v>42291</v>
      </c>
      <c r="I533" s="97">
        <f t="shared" si="261"/>
        <v>17.089161000000001</v>
      </c>
      <c r="J533" s="30">
        <f t="shared" si="262"/>
        <v>46710.437778500003</v>
      </c>
      <c r="K533" s="30"/>
      <c r="L533" s="30"/>
      <c r="M533" s="30"/>
      <c r="N533" s="30"/>
      <c r="P533" s="41"/>
      <c r="AC533" s="41"/>
    </row>
    <row r="534" spans="3:29" s="24" customFormat="1" ht="12.75" x14ac:dyDescent="0.2">
      <c r="C534" s="95">
        <v>42016</v>
      </c>
      <c r="D534" s="96">
        <v>16.205433450000001</v>
      </c>
      <c r="E534" s="30">
        <v>48139.74</v>
      </c>
      <c r="G534" s="41">
        <f t="shared" si="260"/>
        <v>5</v>
      </c>
      <c r="H534" s="95">
        <v>42292</v>
      </c>
      <c r="I534" s="97">
        <f t="shared" si="261"/>
        <v>16.881119040000002</v>
      </c>
      <c r="J534" s="30">
        <f t="shared" si="262"/>
        <v>47161.15</v>
      </c>
      <c r="K534" s="30"/>
      <c r="L534" s="30"/>
      <c r="M534" s="30"/>
      <c r="N534" s="30"/>
      <c r="P534" s="41"/>
      <c r="AC534" s="41"/>
    </row>
    <row r="535" spans="3:29" s="24" customFormat="1" ht="12.75" x14ac:dyDescent="0.2">
      <c r="C535" s="95">
        <v>42013</v>
      </c>
      <c r="D535" s="96">
        <v>16.430917399999998</v>
      </c>
      <c r="E535" s="30">
        <v>48840.25</v>
      </c>
      <c r="G535" s="41">
        <f t="shared" si="260"/>
        <v>6</v>
      </c>
      <c r="H535" s="95">
        <v>42293</v>
      </c>
      <c r="I535" s="97">
        <f t="shared" si="261"/>
        <v>16.841491999999999</v>
      </c>
      <c r="J535" s="30">
        <f t="shared" si="262"/>
        <v>47236.103827799998</v>
      </c>
      <c r="K535" s="30"/>
      <c r="L535" s="30"/>
      <c r="M535" s="97">
        <f t="shared" ref="M535:N535" si="267">AVERAGE(I531:I535)</f>
        <v>17.03715051</v>
      </c>
      <c r="N535" s="30">
        <f t="shared" si="267"/>
        <v>47117.582392550001</v>
      </c>
      <c r="P535" s="41"/>
      <c r="AC535" s="41"/>
    </row>
    <row r="536" spans="3:29" s="24" customFormat="1" ht="12.75" x14ac:dyDescent="0.2">
      <c r="C536" s="95">
        <v>42012</v>
      </c>
      <c r="D536" s="96">
        <v>16.823063399999999</v>
      </c>
      <c r="E536" s="30">
        <v>49943.3</v>
      </c>
      <c r="G536" s="41">
        <f t="shared" si="260"/>
        <v>7</v>
      </c>
      <c r="H536" s="95">
        <v>42294</v>
      </c>
      <c r="I536" s="97" t="str">
        <f t="shared" si="261"/>
        <v/>
      </c>
      <c r="J536" s="30" t="str">
        <f t="shared" si="262"/>
        <v/>
      </c>
      <c r="K536" s="30"/>
      <c r="L536" s="30"/>
      <c r="M536" s="30"/>
      <c r="N536" s="30"/>
      <c r="P536" s="41"/>
      <c r="AC536" s="41"/>
    </row>
    <row r="537" spans="3:29" s="24" customFormat="1" ht="12.75" x14ac:dyDescent="0.2">
      <c r="C537" s="95">
        <v>42011</v>
      </c>
      <c r="D537" s="96">
        <v>16.67600865</v>
      </c>
      <c r="E537" s="30">
        <v>49462.91</v>
      </c>
      <c r="G537" s="41">
        <f t="shared" si="260"/>
        <v>1</v>
      </c>
      <c r="H537" s="95">
        <v>42295</v>
      </c>
      <c r="I537" s="97" t="str">
        <f t="shared" si="261"/>
        <v/>
      </c>
      <c r="J537" s="30" t="str">
        <f t="shared" si="262"/>
        <v/>
      </c>
      <c r="K537" s="30"/>
      <c r="L537" s="30"/>
      <c r="M537" s="30"/>
      <c r="N537" s="30"/>
      <c r="P537" s="41"/>
      <c r="AC537" s="41"/>
    </row>
    <row r="538" spans="3:29" s="24" customFormat="1" ht="12.75" x14ac:dyDescent="0.2">
      <c r="C538" s="95">
        <v>42010</v>
      </c>
      <c r="D538" s="96">
        <v>16.646597700000001</v>
      </c>
      <c r="E538" s="30">
        <v>48000.92</v>
      </c>
      <c r="G538" s="41">
        <f t="shared" si="260"/>
        <v>2</v>
      </c>
      <c r="H538" s="95">
        <v>42296</v>
      </c>
      <c r="I538" s="97">
        <f t="shared" si="261"/>
        <v>17.27738944</v>
      </c>
      <c r="J538" s="30">
        <f t="shared" si="262"/>
        <v>47447.312257199999</v>
      </c>
      <c r="K538" s="97">
        <f t="shared" ref="K538:L538" si="268">AVERAGE(I532:I535,I538)</f>
        <v>17.085198295999998</v>
      </c>
      <c r="L538" s="30">
        <f t="shared" si="268"/>
        <v>47183.528365480001</v>
      </c>
      <c r="M538" s="30"/>
      <c r="N538" s="30"/>
      <c r="P538" s="41"/>
      <c r="AC538" s="41"/>
    </row>
    <row r="539" spans="3:29" s="24" customFormat="1" ht="12.75" x14ac:dyDescent="0.2">
      <c r="C539" s="95">
        <v>42009</v>
      </c>
      <c r="D539" s="96">
        <v>16.470132</v>
      </c>
      <c r="E539" s="30">
        <v>47516.82</v>
      </c>
      <c r="G539" s="41">
        <f t="shared" si="260"/>
        <v>3</v>
      </c>
      <c r="H539" s="95">
        <v>42297</v>
      </c>
      <c r="I539" s="97">
        <f t="shared" si="261"/>
        <v>17.881701799999998</v>
      </c>
      <c r="J539" s="30">
        <f t="shared" si="262"/>
        <v>47076.552322700001</v>
      </c>
      <c r="K539" s="30"/>
      <c r="L539" s="30"/>
      <c r="M539" s="30"/>
      <c r="N539" s="30"/>
      <c r="P539" s="41"/>
      <c r="AC539" s="41"/>
    </row>
    <row r="540" spans="3:29" s="24" customFormat="1" ht="12.75" x14ac:dyDescent="0.2">
      <c r="C540" s="95">
        <v>42006</v>
      </c>
      <c r="D540" s="96">
        <v>16.470132</v>
      </c>
      <c r="E540" s="30">
        <v>48512.22</v>
      </c>
      <c r="G540" s="41">
        <f t="shared" si="260"/>
        <v>4</v>
      </c>
      <c r="H540" s="95">
        <v>42298</v>
      </c>
      <c r="I540" s="97">
        <f t="shared" si="261"/>
        <v>16.96037312</v>
      </c>
      <c r="J540" s="30">
        <f t="shared" si="262"/>
        <v>47025.866164400002</v>
      </c>
      <c r="K540" s="30"/>
      <c r="L540" s="30"/>
      <c r="M540" s="30"/>
      <c r="N540" s="30"/>
      <c r="P540" s="41"/>
      <c r="AC540" s="41"/>
    </row>
    <row r="541" spans="3:29" s="24" customFormat="1" ht="12.75" x14ac:dyDescent="0.2">
      <c r="C541" s="95">
        <v>42003</v>
      </c>
      <c r="D541" s="96">
        <v>16.67600865</v>
      </c>
      <c r="E541" s="30">
        <v>50007.41</v>
      </c>
      <c r="G541" s="41">
        <f t="shared" si="260"/>
        <v>5</v>
      </c>
      <c r="H541" s="95">
        <v>42299</v>
      </c>
      <c r="I541" s="97">
        <f t="shared" si="261"/>
        <v>17.336829999999999</v>
      </c>
      <c r="J541" s="30">
        <f t="shared" si="262"/>
        <v>47772.140729300001</v>
      </c>
      <c r="K541" s="30"/>
      <c r="L541" s="30"/>
      <c r="M541" s="30"/>
      <c r="N541" s="30"/>
      <c r="P541" s="41"/>
      <c r="AC541" s="41"/>
    </row>
    <row r="542" spans="3:29" s="24" customFormat="1" ht="12.75" x14ac:dyDescent="0.2">
      <c r="C542" s="95">
        <v>42002</v>
      </c>
      <c r="D542" s="96">
        <v>17.3720678</v>
      </c>
      <c r="E542" s="30">
        <v>50593.82</v>
      </c>
      <c r="G542" s="41">
        <f t="shared" si="260"/>
        <v>6</v>
      </c>
      <c r="H542" s="95">
        <v>42300</v>
      </c>
      <c r="I542" s="97">
        <f t="shared" si="261"/>
        <v>17.346736759999999</v>
      </c>
      <c r="J542" s="30">
        <f t="shared" si="262"/>
        <v>47596.588343199997</v>
      </c>
      <c r="K542" s="30"/>
      <c r="L542" s="30"/>
      <c r="M542" s="97">
        <f t="shared" ref="M542:N542" si="269">AVERAGE(I538:I542)</f>
        <v>17.360606223999998</v>
      </c>
      <c r="N542" s="30">
        <f t="shared" si="269"/>
        <v>47383.691963360005</v>
      </c>
      <c r="P542" s="41"/>
      <c r="AC542" s="41"/>
    </row>
    <row r="543" spans="3:29" s="24" customFormat="1" ht="12.75" x14ac:dyDescent="0.2">
      <c r="C543" s="95">
        <v>41999</v>
      </c>
      <c r="D543" s="96">
        <v>17.06815465</v>
      </c>
      <c r="E543" s="30">
        <v>50144.63</v>
      </c>
      <c r="G543" s="41">
        <f t="shared" si="260"/>
        <v>7</v>
      </c>
      <c r="H543" s="95">
        <v>42301</v>
      </c>
      <c r="I543" s="97" t="str">
        <f t="shared" si="261"/>
        <v/>
      </c>
      <c r="J543" s="30" t="str">
        <f t="shared" si="262"/>
        <v/>
      </c>
      <c r="K543" s="30"/>
      <c r="L543" s="30"/>
      <c r="M543" s="30"/>
      <c r="N543" s="30"/>
      <c r="P543" s="41"/>
      <c r="AC543" s="41"/>
    </row>
    <row r="544" spans="3:29" s="24" customFormat="1" ht="12.75" x14ac:dyDescent="0.2">
      <c r="C544" s="95">
        <v>41996</v>
      </c>
      <c r="D544" s="96">
        <v>16.9799218</v>
      </c>
      <c r="E544" s="30">
        <v>50889.81</v>
      </c>
      <c r="G544" s="41">
        <f t="shared" si="260"/>
        <v>1</v>
      </c>
      <c r="H544" s="95">
        <v>42302</v>
      </c>
      <c r="I544" s="97" t="str">
        <f t="shared" si="261"/>
        <v/>
      </c>
      <c r="J544" s="30" t="str">
        <f t="shared" si="262"/>
        <v/>
      </c>
      <c r="K544" s="30"/>
      <c r="L544" s="30"/>
      <c r="M544" s="30"/>
      <c r="N544" s="30"/>
      <c r="P544" s="41"/>
      <c r="AC544" s="41"/>
    </row>
    <row r="545" spans="3:29" s="24" customFormat="1" ht="12.75" x14ac:dyDescent="0.2">
      <c r="C545" s="95">
        <v>41995</v>
      </c>
      <c r="D545" s="96">
        <v>16.862278</v>
      </c>
      <c r="E545" s="30">
        <v>50120.86</v>
      </c>
      <c r="G545" s="41">
        <f t="shared" si="260"/>
        <v>2</v>
      </c>
      <c r="H545" s="95">
        <v>42303</v>
      </c>
      <c r="I545" s="97">
        <f t="shared" si="261"/>
        <v>16.841491999999999</v>
      </c>
      <c r="J545" s="30">
        <f t="shared" si="262"/>
        <v>47209.322550299999</v>
      </c>
      <c r="K545" s="97">
        <f t="shared" ref="K545:L545" si="270">AVERAGE(I539:I542,I545)</f>
        <v>17.273426736000001</v>
      </c>
      <c r="L545" s="30">
        <f t="shared" si="270"/>
        <v>47336.094021979996</v>
      </c>
      <c r="M545" s="30"/>
      <c r="N545" s="30"/>
      <c r="P545" s="41"/>
      <c r="AC545" s="41"/>
    </row>
    <row r="546" spans="3:29" s="24" customFormat="1" ht="12.75" x14ac:dyDescent="0.2">
      <c r="C546" s="95">
        <v>41992</v>
      </c>
      <c r="D546" s="96">
        <v>17.028940049999999</v>
      </c>
      <c r="E546" s="30">
        <v>49650.98</v>
      </c>
      <c r="G546" s="41">
        <f t="shared" si="260"/>
        <v>3</v>
      </c>
      <c r="H546" s="95">
        <v>42304</v>
      </c>
      <c r="I546" s="97">
        <f t="shared" si="261"/>
        <v>16.742424400000001</v>
      </c>
      <c r="J546" s="30">
        <f t="shared" si="262"/>
        <v>47042.947361099999</v>
      </c>
      <c r="K546" s="30"/>
      <c r="L546" s="30"/>
      <c r="M546" s="30"/>
      <c r="N546" s="30"/>
      <c r="P546" s="41"/>
      <c r="AC546" s="41"/>
    </row>
    <row r="547" spans="3:29" s="24" customFormat="1" ht="12.75" x14ac:dyDescent="0.2">
      <c r="C547" s="95">
        <v>41991</v>
      </c>
      <c r="D547" s="96">
        <v>16.7250269</v>
      </c>
      <c r="E547" s="30">
        <v>48495.7</v>
      </c>
      <c r="G547" s="41">
        <f t="shared" si="260"/>
        <v>4</v>
      </c>
      <c r="H547" s="95">
        <v>42305</v>
      </c>
      <c r="I547" s="97">
        <f t="shared" si="261"/>
        <v>16.26689992</v>
      </c>
      <c r="J547" s="30">
        <f t="shared" si="262"/>
        <v>46740.848114599998</v>
      </c>
      <c r="K547" s="30"/>
      <c r="L547" s="30"/>
      <c r="M547" s="30"/>
      <c r="N547" s="30"/>
      <c r="P547" s="41"/>
      <c r="AC547" s="41"/>
    </row>
    <row r="548" spans="3:29" s="24" customFormat="1" ht="12.75" x14ac:dyDescent="0.2">
      <c r="C548" s="95">
        <v>41990</v>
      </c>
      <c r="D548" s="96">
        <v>16.225040750000002</v>
      </c>
      <c r="E548" s="30">
        <v>48713.64</v>
      </c>
      <c r="G548" s="41">
        <f t="shared" si="260"/>
        <v>5</v>
      </c>
      <c r="H548" s="95">
        <v>42306</v>
      </c>
      <c r="I548" s="97">
        <f t="shared" si="261"/>
        <v>16.2966202</v>
      </c>
      <c r="J548" s="30">
        <f t="shared" si="262"/>
        <v>45628.353236499999</v>
      </c>
      <c r="K548" s="30"/>
      <c r="L548" s="30"/>
      <c r="M548" s="30"/>
      <c r="N548" s="30"/>
      <c r="P548" s="41"/>
      <c r="AC548" s="41"/>
    </row>
    <row r="549" spans="3:29" s="24" customFormat="1" ht="12.75" x14ac:dyDescent="0.2">
      <c r="C549" s="95">
        <v>41989</v>
      </c>
      <c r="D549" s="96">
        <v>15.6662327</v>
      </c>
      <c r="E549" s="30">
        <v>47007.51</v>
      </c>
      <c r="G549" s="41">
        <f t="shared" si="260"/>
        <v>6</v>
      </c>
      <c r="H549" s="95">
        <v>42307</v>
      </c>
      <c r="I549" s="97">
        <f t="shared" si="261"/>
        <v>16.583916240000001</v>
      </c>
      <c r="J549" s="30">
        <f t="shared" si="262"/>
        <v>45868.8176035</v>
      </c>
      <c r="K549" s="30"/>
      <c r="L549" s="30"/>
      <c r="M549" s="97">
        <f t="shared" ref="M549:N549" si="271">AVERAGE(I545:I549)</f>
        <v>16.546270551999999</v>
      </c>
      <c r="N549" s="30">
        <f t="shared" si="271"/>
        <v>46498.057773199995</v>
      </c>
      <c r="P549" s="41"/>
      <c r="AC549" s="41"/>
    </row>
    <row r="550" spans="3:29" s="24" customFormat="1" ht="12.75" x14ac:dyDescent="0.2">
      <c r="C550" s="95">
        <v>41988</v>
      </c>
      <c r="D550" s="96">
        <v>16.636794049999999</v>
      </c>
      <c r="E550" s="30">
        <v>47018.68</v>
      </c>
      <c r="G550" s="41">
        <f t="shared" si="260"/>
        <v>7</v>
      </c>
      <c r="H550" s="95">
        <v>42308</v>
      </c>
      <c r="I550" s="97" t="str">
        <f t="shared" si="261"/>
        <v/>
      </c>
      <c r="J550" s="30" t="str">
        <f t="shared" si="262"/>
        <v/>
      </c>
      <c r="K550" s="30"/>
      <c r="L550" s="30"/>
      <c r="M550" s="30"/>
      <c r="N550" s="30"/>
      <c r="P550" s="41"/>
      <c r="AC550" s="41"/>
    </row>
    <row r="551" spans="3:29" s="24" customFormat="1" ht="12.75" x14ac:dyDescent="0.2">
      <c r="C551" s="95">
        <v>41985</v>
      </c>
      <c r="D551" s="96">
        <v>16.960314499999999</v>
      </c>
      <c r="E551" s="30">
        <v>48001.98</v>
      </c>
      <c r="G551" s="41">
        <f t="shared" si="260"/>
        <v>1</v>
      </c>
      <c r="H551" s="95">
        <v>42309</v>
      </c>
      <c r="I551" s="97" t="str">
        <f t="shared" si="261"/>
        <v/>
      </c>
      <c r="J551" s="30" t="str">
        <f t="shared" si="262"/>
        <v/>
      </c>
      <c r="K551" s="30"/>
      <c r="L551" s="30"/>
      <c r="M551" s="30"/>
      <c r="N551" s="30"/>
      <c r="P551" s="41"/>
      <c r="AC551" s="41"/>
    </row>
    <row r="552" spans="3:29" s="24" customFormat="1" ht="12.75" x14ac:dyDescent="0.2">
      <c r="C552" s="95">
        <v>41984</v>
      </c>
      <c r="D552" s="96">
        <v>17.44069335</v>
      </c>
      <c r="E552" s="30">
        <v>49861.81</v>
      </c>
      <c r="G552" s="41">
        <f t="shared" si="260"/>
        <v>2</v>
      </c>
      <c r="H552" s="95">
        <v>42310</v>
      </c>
      <c r="I552" s="97" t="str">
        <f t="shared" si="261"/>
        <v/>
      </c>
      <c r="J552" s="30" t="str">
        <f t="shared" si="262"/>
        <v/>
      </c>
      <c r="K552" s="97">
        <f t="shared" ref="K552:L552" si="272">AVERAGE(I546:I549,I552)</f>
        <v>16.472465190000001</v>
      </c>
      <c r="L552" s="30">
        <f t="shared" si="272"/>
        <v>46320.241578925001</v>
      </c>
      <c r="M552" s="30"/>
      <c r="N552" s="30"/>
      <c r="P552" s="41"/>
      <c r="AC552" s="41"/>
    </row>
    <row r="553" spans="3:29" s="24" customFormat="1" ht="12.75" x14ac:dyDescent="0.2">
      <c r="C553" s="95">
        <v>41983</v>
      </c>
      <c r="D553" s="96">
        <v>17.381871449999998</v>
      </c>
      <c r="E553" s="30">
        <v>49548.08</v>
      </c>
      <c r="G553" s="41">
        <f t="shared" si="260"/>
        <v>3</v>
      </c>
      <c r="H553" s="95">
        <v>42311</v>
      </c>
      <c r="I553" s="97">
        <f t="shared" si="261"/>
        <v>17.4854314</v>
      </c>
      <c r="J553" s="30">
        <f t="shared" si="262"/>
        <v>48053.668442599999</v>
      </c>
      <c r="K553" s="30"/>
      <c r="L553" s="30"/>
      <c r="M553" s="30"/>
      <c r="N553" s="30"/>
      <c r="P553" s="41"/>
      <c r="AC553" s="41"/>
    </row>
    <row r="554" spans="3:29" s="24" customFormat="1" ht="12.75" x14ac:dyDescent="0.2">
      <c r="C554" s="95">
        <v>41982</v>
      </c>
      <c r="D554" s="96">
        <v>17.568140799999998</v>
      </c>
      <c r="E554" s="30">
        <v>50193.47</v>
      </c>
      <c r="G554" s="41">
        <f t="shared" si="260"/>
        <v>4</v>
      </c>
      <c r="H554" s="95">
        <v>42312</v>
      </c>
      <c r="I554" s="97">
        <f t="shared" si="261"/>
        <v>17.9807694</v>
      </c>
      <c r="J554" s="30">
        <f t="shared" si="262"/>
        <v>47710.098797400002</v>
      </c>
      <c r="K554" s="30"/>
      <c r="L554" s="30"/>
      <c r="M554" s="30"/>
      <c r="N554" s="30"/>
      <c r="P554" s="41"/>
      <c r="AC554" s="41"/>
    </row>
    <row r="555" spans="3:29" s="24" customFormat="1" ht="12.75" x14ac:dyDescent="0.2">
      <c r="C555" s="95">
        <v>41981</v>
      </c>
      <c r="D555" s="96">
        <v>17.352460499999999</v>
      </c>
      <c r="E555" s="30">
        <v>50274.07</v>
      </c>
      <c r="G555" s="41">
        <f t="shared" si="260"/>
        <v>5</v>
      </c>
      <c r="H555" s="95">
        <v>42313</v>
      </c>
      <c r="I555" s="97">
        <f t="shared" si="261"/>
        <v>18.228438400000002</v>
      </c>
      <c r="J555" s="30">
        <f t="shared" si="262"/>
        <v>48046.757584600004</v>
      </c>
      <c r="K555" s="30"/>
      <c r="L555" s="30"/>
      <c r="M555" s="30"/>
      <c r="N555" s="30"/>
      <c r="P555" s="41"/>
      <c r="AC555" s="41"/>
    </row>
    <row r="556" spans="3:29" s="24" customFormat="1" ht="12.75" x14ac:dyDescent="0.2">
      <c r="C556" s="95">
        <v>41978</v>
      </c>
      <c r="D556" s="96">
        <v>17.911268549999999</v>
      </c>
      <c r="E556" s="30">
        <v>51992.89</v>
      </c>
      <c r="G556" s="41">
        <f t="shared" si="260"/>
        <v>6</v>
      </c>
      <c r="H556" s="95">
        <v>42314</v>
      </c>
      <c r="I556" s="97">
        <f t="shared" si="261"/>
        <v>18.089743760000001</v>
      </c>
      <c r="J556" s="30">
        <f t="shared" si="262"/>
        <v>46918.515478000001</v>
      </c>
      <c r="K556" s="30"/>
      <c r="L556" s="30"/>
      <c r="M556" s="97">
        <f t="shared" ref="M556:N556" si="273">AVERAGE(I552:I556)</f>
        <v>17.946095740000001</v>
      </c>
      <c r="N556" s="30">
        <f t="shared" si="273"/>
        <v>47682.260075650003</v>
      </c>
      <c r="P556" s="41"/>
      <c r="AC556" s="41"/>
    </row>
    <row r="557" spans="3:29" s="24" customFormat="1" ht="12.75" x14ac:dyDescent="0.2">
      <c r="C557" s="95">
        <v>41977</v>
      </c>
      <c r="D557" s="96">
        <v>17.891661249999999</v>
      </c>
      <c r="E557" s="30">
        <v>51426.87</v>
      </c>
      <c r="G557" s="41">
        <f t="shared" si="260"/>
        <v>7</v>
      </c>
      <c r="H557" s="95">
        <v>42315</v>
      </c>
      <c r="I557" s="97" t="str">
        <f t="shared" si="261"/>
        <v/>
      </c>
      <c r="J557" s="30" t="str">
        <f t="shared" si="262"/>
        <v/>
      </c>
      <c r="K557" s="30"/>
      <c r="L557" s="30"/>
      <c r="M557" s="30"/>
      <c r="N557" s="30"/>
      <c r="P557" s="41"/>
      <c r="AC557" s="41"/>
    </row>
    <row r="558" spans="3:29" s="24" customFormat="1" ht="12.75" x14ac:dyDescent="0.2">
      <c r="C558" s="95">
        <v>41976</v>
      </c>
      <c r="D558" s="96">
        <v>18.3720401</v>
      </c>
      <c r="E558" s="30">
        <v>52320.480000000003</v>
      </c>
      <c r="G558" s="41">
        <f t="shared" si="260"/>
        <v>1</v>
      </c>
      <c r="H558" s="95">
        <v>42316</v>
      </c>
      <c r="I558" s="97" t="str">
        <f t="shared" si="261"/>
        <v/>
      </c>
      <c r="J558" s="30" t="str">
        <f t="shared" si="262"/>
        <v/>
      </c>
      <c r="K558" s="30"/>
      <c r="L558" s="30"/>
      <c r="M558" s="30"/>
      <c r="N558" s="30"/>
      <c r="P558" s="41"/>
      <c r="AC558" s="41"/>
    </row>
    <row r="559" spans="3:29" s="24" customFormat="1" ht="12.75" x14ac:dyDescent="0.2">
      <c r="C559" s="95">
        <v>41975</v>
      </c>
      <c r="D559" s="96">
        <v>18.1367525</v>
      </c>
      <c r="E559" s="30">
        <v>51612.47</v>
      </c>
      <c r="G559" s="41">
        <f t="shared" si="260"/>
        <v>2</v>
      </c>
      <c r="H559" s="95">
        <v>42317</v>
      </c>
      <c r="I559" s="97">
        <f t="shared" si="261"/>
        <v>17.881701799999998</v>
      </c>
      <c r="J559" s="30">
        <f t="shared" si="262"/>
        <v>46194.920165900003</v>
      </c>
      <c r="K559" s="97">
        <f t="shared" ref="K559:L559" si="274">AVERAGE(I553:I556,I559)</f>
        <v>17.933216952000002</v>
      </c>
      <c r="L559" s="30">
        <f t="shared" si="274"/>
        <v>47384.792093700002</v>
      </c>
      <c r="M559" s="30"/>
      <c r="N559" s="30"/>
      <c r="P559" s="41"/>
      <c r="AC559" s="41"/>
    </row>
    <row r="560" spans="3:29" s="24" customFormat="1" ht="12.75" x14ac:dyDescent="0.2">
      <c r="C560" s="95">
        <v>41974</v>
      </c>
      <c r="D560" s="96">
        <v>17.7446065</v>
      </c>
      <c r="E560" s="30">
        <v>52276.58</v>
      </c>
      <c r="G560" s="41">
        <f t="shared" si="260"/>
        <v>3</v>
      </c>
      <c r="H560" s="95">
        <v>42318</v>
      </c>
      <c r="I560" s="97">
        <f t="shared" si="261"/>
        <v>17.564685480000001</v>
      </c>
      <c r="J560" s="30">
        <f t="shared" si="262"/>
        <v>46206.567626600001</v>
      </c>
      <c r="K560" s="30"/>
      <c r="L560" s="30"/>
      <c r="M560" s="30"/>
      <c r="N560" s="30"/>
      <c r="P560" s="41"/>
      <c r="AC560" s="41"/>
    </row>
    <row r="561" spans="3:29" s="24" customFormat="1" ht="12.75" x14ac:dyDescent="0.2">
      <c r="C561" s="95">
        <v>41971</v>
      </c>
      <c r="D561" s="96">
        <v>18.83281165</v>
      </c>
      <c r="E561" s="30">
        <v>54724</v>
      </c>
      <c r="G561" s="41">
        <f t="shared" si="260"/>
        <v>4</v>
      </c>
      <c r="H561" s="95">
        <v>42319</v>
      </c>
      <c r="I561" s="97">
        <f t="shared" si="261"/>
        <v>17.82226124</v>
      </c>
      <c r="J561" s="30">
        <f t="shared" si="262"/>
        <v>47065.010931899997</v>
      </c>
      <c r="K561" s="30"/>
      <c r="L561" s="30"/>
      <c r="M561" s="30"/>
      <c r="N561" s="30"/>
      <c r="P561" s="41"/>
      <c r="AC561" s="41"/>
    </row>
    <row r="562" spans="3:29" s="24" customFormat="1" ht="12.75" x14ac:dyDescent="0.2">
      <c r="C562" s="95">
        <v>41970</v>
      </c>
      <c r="D562" s="96">
        <v>19.028884649999998</v>
      </c>
      <c r="E562" s="30">
        <v>54721.32</v>
      </c>
      <c r="G562" s="41">
        <f t="shared" si="260"/>
        <v>5</v>
      </c>
      <c r="H562" s="95">
        <v>42320</v>
      </c>
      <c r="I562" s="97">
        <f t="shared" si="261"/>
        <v>17.772727440000001</v>
      </c>
      <c r="J562" s="30">
        <f t="shared" si="262"/>
        <v>46883.576544099997</v>
      </c>
      <c r="K562" s="30"/>
      <c r="L562" s="30"/>
      <c r="M562" s="30"/>
      <c r="N562" s="30"/>
      <c r="P562" s="41"/>
      <c r="AC562" s="41"/>
    </row>
    <row r="563" spans="3:29" s="24" customFormat="1" ht="12.75" x14ac:dyDescent="0.2">
      <c r="C563" s="95">
        <v>41969</v>
      </c>
      <c r="D563" s="96">
        <v>19.1367248</v>
      </c>
      <c r="E563" s="30">
        <v>55098.47</v>
      </c>
      <c r="G563" s="41">
        <f t="shared" si="260"/>
        <v>6</v>
      </c>
      <c r="H563" s="95">
        <v>42321</v>
      </c>
      <c r="I563" s="97">
        <f t="shared" si="261"/>
        <v>18.109557280000001</v>
      </c>
      <c r="J563" s="30">
        <f t="shared" si="262"/>
        <v>46517.038742099998</v>
      </c>
      <c r="K563" s="30"/>
      <c r="L563" s="30"/>
      <c r="M563" s="97">
        <f t="shared" ref="M563:N563" si="275">AVERAGE(I559:I563)</f>
        <v>17.830186648000002</v>
      </c>
      <c r="N563" s="30">
        <f t="shared" si="275"/>
        <v>46573.422802120003</v>
      </c>
      <c r="P563" s="41"/>
      <c r="AC563" s="41"/>
    </row>
    <row r="564" spans="3:29" s="24" customFormat="1" ht="12.75" x14ac:dyDescent="0.2">
      <c r="C564" s="95">
        <v>41968</v>
      </c>
      <c r="D564" s="96">
        <v>19.019081</v>
      </c>
      <c r="E564" s="30">
        <v>55560.81</v>
      </c>
      <c r="G564" s="41">
        <f t="shared" si="260"/>
        <v>7</v>
      </c>
      <c r="H564" s="95">
        <v>42322</v>
      </c>
      <c r="I564" s="97" t="str">
        <f t="shared" si="261"/>
        <v/>
      </c>
      <c r="J564" s="30" t="str">
        <f t="shared" si="262"/>
        <v/>
      </c>
      <c r="K564" s="30"/>
      <c r="L564" s="30"/>
      <c r="M564" s="30"/>
      <c r="N564" s="30"/>
      <c r="P564" s="41"/>
      <c r="AC564" s="41"/>
    </row>
    <row r="565" spans="3:29" s="24" customFormat="1" ht="12.75" x14ac:dyDescent="0.2">
      <c r="C565" s="95">
        <v>41967</v>
      </c>
      <c r="D565" s="96">
        <v>19.558281749999999</v>
      </c>
      <c r="E565" s="30">
        <v>55406.91</v>
      </c>
      <c r="G565" s="41">
        <f t="shared" si="260"/>
        <v>1</v>
      </c>
      <c r="H565" s="95">
        <v>42323</v>
      </c>
      <c r="I565" s="97" t="str">
        <f t="shared" si="261"/>
        <v/>
      </c>
      <c r="J565" s="30" t="str">
        <f t="shared" si="262"/>
        <v/>
      </c>
      <c r="K565" s="30"/>
      <c r="L565" s="30"/>
      <c r="M565" s="30"/>
      <c r="N565" s="30"/>
      <c r="P565" s="41"/>
      <c r="AC565" s="41"/>
    </row>
    <row r="566" spans="3:29" s="24" customFormat="1" ht="12.75" x14ac:dyDescent="0.2">
      <c r="C566" s="95">
        <v>41964</v>
      </c>
      <c r="D566" s="96">
        <v>20.097482500000002</v>
      </c>
      <c r="E566" s="30">
        <v>56084.04</v>
      </c>
      <c r="G566" s="41">
        <f t="shared" si="260"/>
        <v>2</v>
      </c>
      <c r="H566" s="95">
        <v>42324</v>
      </c>
      <c r="I566" s="97">
        <f t="shared" si="261"/>
        <v>18.15909108</v>
      </c>
      <c r="J566" s="30">
        <f t="shared" si="262"/>
        <v>46846.8738247</v>
      </c>
      <c r="K566" s="97">
        <f t="shared" ref="K566:L566" si="276">AVERAGE(I560:I563,I566)</f>
        <v>17.885664503999998</v>
      </c>
      <c r="L566" s="30">
        <f t="shared" si="276"/>
        <v>46703.813533880006</v>
      </c>
      <c r="M566" s="30"/>
      <c r="N566" s="30"/>
      <c r="P566" s="41"/>
      <c r="AC566" s="41"/>
    </row>
    <row r="567" spans="3:29" s="24" customFormat="1" ht="12.75" x14ac:dyDescent="0.2">
      <c r="C567" s="95">
        <v>41962</v>
      </c>
      <c r="D567" s="96">
        <v>19.705336500000001</v>
      </c>
      <c r="E567" s="30">
        <v>53402.81</v>
      </c>
      <c r="G567" s="41">
        <f t="shared" si="260"/>
        <v>3</v>
      </c>
      <c r="H567" s="95">
        <v>42325</v>
      </c>
      <c r="I567" s="97">
        <f t="shared" si="261"/>
        <v>18.416666840000001</v>
      </c>
      <c r="J567" s="30">
        <f t="shared" si="262"/>
        <v>47247.802093799997</v>
      </c>
      <c r="K567" s="30"/>
      <c r="L567" s="30"/>
      <c r="M567" s="30"/>
      <c r="N567" s="30"/>
      <c r="P567" s="41"/>
      <c r="AC567" s="41"/>
    </row>
    <row r="568" spans="3:29" s="24" customFormat="1" ht="12.75" x14ac:dyDescent="0.2">
      <c r="C568" s="95">
        <v>41961</v>
      </c>
      <c r="D568" s="96">
        <v>19.47985255</v>
      </c>
      <c r="E568" s="30">
        <v>52061.86</v>
      </c>
      <c r="G568" s="41">
        <f t="shared" si="260"/>
        <v>4</v>
      </c>
      <c r="H568" s="95">
        <v>42326</v>
      </c>
      <c r="I568" s="97">
        <f t="shared" si="261"/>
        <v>18.49592092</v>
      </c>
      <c r="J568" s="30">
        <f t="shared" si="262"/>
        <v>47435.577199899999</v>
      </c>
      <c r="K568" s="30"/>
      <c r="L568" s="30"/>
      <c r="M568" s="30"/>
      <c r="N568" s="30"/>
      <c r="P568" s="41"/>
      <c r="AC568" s="41"/>
    </row>
    <row r="569" spans="3:29" s="24" customFormat="1" ht="12.75" x14ac:dyDescent="0.2">
      <c r="C569" s="95">
        <v>41960</v>
      </c>
      <c r="D569" s="96">
        <v>18.793597049999999</v>
      </c>
      <c r="E569" s="30">
        <v>51256.99</v>
      </c>
      <c r="G569" s="41">
        <f t="shared" si="260"/>
        <v>5</v>
      </c>
      <c r="H569" s="95">
        <v>42327</v>
      </c>
      <c r="I569" s="97">
        <f t="shared" si="261"/>
        <v>19.040792719999999</v>
      </c>
      <c r="J569" s="30">
        <f t="shared" si="262"/>
        <v>48138.885001900002</v>
      </c>
      <c r="K569" s="30"/>
      <c r="L569" s="30"/>
      <c r="M569" s="30"/>
      <c r="N569" s="30"/>
      <c r="P569" s="41"/>
      <c r="AC569" s="41"/>
    </row>
    <row r="570" spans="3:29" s="24" customFormat="1" ht="12.75" x14ac:dyDescent="0.2">
      <c r="C570" s="95">
        <v>41957</v>
      </c>
      <c r="D570" s="96">
        <v>18.97006275</v>
      </c>
      <c r="E570" s="30">
        <v>51772.4</v>
      </c>
      <c r="G570" s="41">
        <f t="shared" si="260"/>
        <v>6</v>
      </c>
      <c r="H570" s="95">
        <v>42328</v>
      </c>
      <c r="I570" s="97" t="str">
        <f t="shared" si="261"/>
        <v/>
      </c>
      <c r="J570" s="30" t="str">
        <f t="shared" si="262"/>
        <v/>
      </c>
      <c r="K570" s="30"/>
      <c r="L570" s="30"/>
      <c r="M570" s="97">
        <f t="shared" ref="M570:N570" si="277">AVERAGE(I566:I570)</f>
        <v>18.528117890000001</v>
      </c>
      <c r="N570" s="30">
        <f t="shared" si="277"/>
        <v>47417.284530074998</v>
      </c>
      <c r="P570" s="41"/>
      <c r="AC570" s="41"/>
    </row>
    <row r="571" spans="3:29" s="24" customFormat="1" ht="12.75" x14ac:dyDescent="0.2">
      <c r="C571" s="95">
        <v>41956</v>
      </c>
      <c r="D571" s="96">
        <v>18.587720399999998</v>
      </c>
      <c r="E571" s="30">
        <v>51846.03</v>
      </c>
      <c r="G571" s="41">
        <f t="shared" si="260"/>
        <v>7</v>
      </c>
      <c r="H571" s="95">
        <v>42329</v>
      </c>
      <c r="I571" s="97" t="str">
        <f t="shared" si="261"/>
        <v/>
      </c>
      <c r="J571" s="30" t="str">
        <f t="shared" si="262"/>
        <v/>
      </c>
      <c r="K571" s="30"/>
      <c r="L571" s="30"/>
      <c r="M571" s="30"/>
      <c r="N571" s="30"/>
      <c r="P571" s="41"/>
      <c r="AC571" s="41"/>
    </row>
    <row r="572" spans="3:29" s="24" customFormat="1" ht="12.75" x14ac:dyDescent="0.2">
      <c r="C572" s="95">
        <v>41955</v>
      </c>
      <c r="D572" s="96">
        <v>19.097510199999999</v>
      </c>
      <c r="E572" s="30">
        <v>52978.89</v>
      </c>
      <c r="G572" s="41">
        <f t="shared" si="260"/>
        <v>1</v>
      </c>
      <c r="H572" s="95">
        <v>42330</v>
      </c>
      <c r="I572" s="97" t="str">
        <f t="shared" si="261"/>
        <v/>
      </c>
      <c r="J572" s="30" t="str">
        <f t="shared" si="262"/>
        <v/>
      </c>
      <c r="K572" s="30"/>
      <c r="L572" s="30"/>
      <c r="M572" s="30"/>
      <c r="N572" s="30"/>
      <c r="P572" s="41"/>
      <c r="AC572" s="41"/>
    </row>
    <row r="573" spans="3:29" s="24" customFormat="1" ht="12.75" x14ac:dyDescent="0.2">
      <c r="C573" s="95">
        <v>41954</v>
      </c>
      <c r="D573" s="96">
        <v>18.685756900000001</v>
      </c>
      <c r="E573" s="30">
        <v>52474.27</v>
      </c>
      <c r="G573" s="41">
        <f t="shared" si="260"/>
        <v>2</v>
      </c>
      <c r="H573" s="95">
        <v>42331</v>
      </c>
      <c r="I573" s="97">
        <f t="shared" si="261"/>
        <v>20.100816040000002</v>
      </c>
      <c r="J573" s="30">
        <f t="shared" si="262"/>
        <v>48150.272352</v>
      </c>
      <c r="K573" s="97">
        <f t="shared" ref="K573:L573" si="278">AVERAGE(I567:I570,I573)</f>
        <v>19.013549130000001</v>
      </c>
      <c r="L573" s="30">
        <f t="shared" si="278"/>
        <v>47743.134161900001</v>
      </c>
      <c r="M573" s="30"/>
      <c r="N573" s="30"/>
      <c r="P573" s="41"/>
      <c r="AC573" s="41"/>
    </row>
    <row r="574" spans="3:29" s="24" customFormat="1" ht="12.75" x14ac:dyDescent="0.2">
      <c r="C574" s="95">
        <v>41953</v>
      </c>
      <c r="D574" s="96">
        <v>19.06809925</v>
      </c>
      <c r="E574" s="30">
        <v>52725.38</v>
      </c>
      <c r="G574" s="41">
        <f t="shared" si="260"/>
        <v>3</v>
      </c>
      <c r="H574" s="95">
        <v>42332</v>
      </c>
      <c r="I574" s="97">
        <f t="shared" si="261"/>
        <v>19.734265919999999</v>
      </c>
      <c r="J574" s="30">
        <f t="shared" si="262"/>
        <v>48284.189175500003</v>
      </c>
      <c r="K574" s="30"/>
      <c r="L574" s="30"/>
      <c r="M574" s="30"/>
      <c r="N574" s="30"/>
      <c r="P574" s="41"/>
      <c r="AC574" s="41"/>
    </row>
    <row r="575" spans="3:29" s="24" customFormat="1" ht="12.75" x14ac:dyDescent="0.2">
      <c r="C575" s="95">
        <v>41950</v>
      </c>
      <c r="D575" s="96">
        <v>19.264172250000001</v>
      </c>
      <c r="E575" s="30">
        <v>53222.85</v>
      </c>
      <c r="G575" s="41">
        <f t="shared" si="260"/>
        <v>4</v>
      </c>
      <c r="H575" s="95">
        <v>42333</v>
      </c>
      <c r="I575" s="97">
        <f t="shared" si="261"/>
        <v>18.81293724</v>
      </c>
      <c r="J575" s="30">
        <f t="shared" si="262"/>
        <v>46866.634660000003</v>
      </c>
      <c r="K575" s="30"/>
      <c r="L575" s="30"/>
      <c r="M575" s="30"/>
      <c r="N575" s="30"/>
      <c r="P575" s="41"/>
      <c r="AC575" s="41"/>
    </row>
    <row r="576" spans="3:29" s="24" customFormat="1" ht="12.75" x14ac:dyDescent="0.2">
      <c r="C576" s="95">
        <v>41949</v>
      </c>
      <c r="D576" s="96">
        <v>18.940651800000001</v>
      </c>
      <c r="E576" s="30">
        <v>52637.06</v>
      </c>
      <c r="G576" s="41">
        <f t="shared" si="260"/>
        <v>5</v>
      </c>
      <c r="H576" s="95">
        <v>42334</v>
      </c>
      <c r="I576" s="97">
        <f t="shared" si="261"/>
        <v>19.070512999999998</v>
      </c>
      <c r="J576" s="30">
        <f t="shared" si="262"/>
        <v>47145.631229300001</v>
      </c>
      <c r="K576" s="30"/>
      <c r="L576" s="30"/>
      <c r="M576" s="30"/>
      <c r="N576" s="30"/>
      <c r="P576" s="41"/>
      <c r="AC576" s="41"/>
    </row>
    <row r="577" spans="3:29" s="24" customFormat="1" ht="12.75" x14ac:dyDescent="0.2">
      <c r="C577" s="95">
        <v>41948</v>
      </c>
      <c r="D577" s="96">
        <v>19.313190500000001</v>
      </c>
      <c r="E577" s="30">
        <v>53698.42</v>
      </c>
      <c r="G577" s="41">
        <f t="shared" si="260"/>
        <v>6</v>
      </c>
      <c r="H577" s="95">
        <v>42335</v>
      </c>
      <c r="I577" s="97">
        <f t="shared" si="261"/>
        <v>18.535547959999999</v>
      </c>
      <c r="J577" s="30">
        <f t="shared" si="262"/>
        <v>45872.9155474</v>
      </c>
      <c r="K577" s="30"/>
      <c r="L577" s="30"/>
      <c r="M577" s="97">
        <f t="shared" ref="M577:N577" si="279">AVERAGE(I573:I577)</f>
        <v>19.250816031999999</v>
      </c>
      <c r="N577" s="30">
        <f t="shared" si="279"/>
        <v>47263.928592839999</v>
      </c>
      <c r="P577" s="41"/>
      <c r="AC577" s="41"/>
    </row>
    <row r="578" spans="3:29" s="24" customFormat="1" ht="12.75" x14ac:dyDescent="0.2">
      <c r="C578" s="95">
        <v>41947</v>
      </c>
      <c r="D578" s="96">
        <v>19.470048899999998</v>
      </c>
      <c r="E578" s="30">
        <v>54383.59</v>
      </c>
      <c r="G578" s="41">
        <f t="shared" si="260"/>
        <v>7</v>
      </c>
      <c r="H578" s="95">
        <v>42336</v>
      </c>
      <c r="I578" s="97" t="str">
        <f t="shared" si="261"/>
        <v/>
      </c>
      <c r="J578" s="30" t="str">
        <f t="shared" si="262"/>
        <v/>
      </c>
      <c r="K578" s="30"/>
      <c r="L578" s="30"/>
      <c r="M578" s="30"/>
      <c r="N578" s="30"/>
      <c r="P578" s="41"/>
      <c r="AC578" s="41"/>
    </row>
    <row r="579" spans="3:29" s="24" customFormat="1" ht="12.75" x14ac:dyDescent="0.2">
      <c r="C579" s="95">
        <v>41946</v>
      </c>
      <c r="D579" s="96">
        <v>18.813204349999999</v>
      </c>
      <c r="E579" s="30">
        <v>53947.21</v>
      </c>
      <c r="G579" s="41">
        <f t="shared" si="260"/>
        <v>1</v>
      </c>
      <c r="H579" s="95">
        <v>42337</v>
      </c>
      <c r="I579" s="97" t="str">
        <f t="shared" si="261"/>
        <v/>
      </c>
      <c r="J579" s="30" t="str">
        <f t="shared" si="262"/>
        <v/>
      </c>
      <c r="K579" s="30"/>
      <c r="L579" s="30"/>
      <c r="M579" s="30"/>
      <c r="N579" s="30"/>
      <c r="P579" s="41"/>
      <c r="AC579" s="41"/>
    </row>
    <row r="580" spans="3:29" s="24" customFormat="1" ht="12.75" x14ac:dyDescent="0.2">
      <c r="C580" s="95">
        <v>41943</v>
      </c>
      <c r="D580" s="96">
        <v>19.009277350000001</v>
      </c>
      <c r="E580" s="30">
        <v>54628.6</v>
      </c>
      <c r="G580" s="41">
        <f t="shared" si="260"/>
        <v>2</v>
      </c>
      <c r="H580" s="95">
        <v>42338</v>
      </c>
      <c r="I580" s="97">
        <f t="shared" si="261"/>
        <v>18.743589920000002</v>
      </c>
      <c r="J580" s="30">
        <f t="shared" si="262"/>
        <v>45120.360879300002</v>
      </c>
      <c r="K580" s="97">
        <f t="shared" ref="K580:L580" si="280">AVERAGE(I574:I577,I580)</f>
        <v>18.979370807999999</v>
      </c>
      <c r="L580" s="30">
        <f t="shared" si="280"/>
        <v>46657.946298299998</v>
      </c>
      <c r="M580" s="30"/>
      <c r="N580" s="30"/>
      <c r="P580" s="41"/>
      <c r="AC580" s="41"/>
    </row>
    <row r="581" spans="3:29" s="24" customFormat="1" ht="12.75" x14ac:dyDescent="0.2">
      <c r="C581" s="95">
        <v>41942</v>
      </c>
      <c r="D581" s="96">
        <v>18.626935</v>
      </c>
      <c r="E581" s="30">
        <v>52336.83</v>
      </c>
      <c r="G581" s="41">
        <f t="shared" si="260"/>
        <v>3</v>
      </c>
      <c r="H581" s="95">
        <v>42339</v>
      </c>
      <c r="I581" s="97">
        <f t="shared" si="261"/>
        <v>18.426573600000001</v>
      </c>
      <c r="J581" s="30">
        <f t="shared" si="262"/>
        <v>45046.750285200003</v>
      </c>
      <c r="K581" s="30"/>
      <c r="L581" s="30"/>
      <c r="M581" s="30"/>
      <c r="N581" s="30"/>
      <c r="P581" s="41"/>
      <c r="AC581" s="41"/>
    </row>
    <row r="582" spans="3:29" s="24" customFormat="1" ht="12.75" x14ac:dyDescent="0.2">
      <c r="C582" s="95">
        <v>41941</v>
      </c>
      <c r="D582" s="96">
        <v>18.5288985</v>
      </c>
      <c r="E582" s="30">
        <v>51049.32</v>
      </c>
      <c r="G582" s="41">
        <f t="shared" si="260"/>
        <v>4</v>
      </c>
      <c r="H582" s="95">
        <v>42340</v>
      </c>
      <c r="I582" s="97">
        <f t="shared" si="261"/>
        <v>18.624708800000001</v>
      </c>
      <c r="J582" s="30">
        <f t="shared" si="262"/>
        <v>44914.533080200003</v>
      </c>
      <c r="K582" s="30"/>
      <c r="L582" s="30"/>
      <c r="M582" s="30"/>
      <c r="N582" s="30"/>
      <c r="P582" s="41"/>
      <c r="AC582" s="41"/>
    </row>
    <row r="583" spans="3:29" s="24" customFormat="1" ht="12.75" x14ac:dyDescent="0.2">
      <c r="C583" s="95">
        <v>41940</v>
      </c>
      <c r="D583" s="96">
        <v>18.313218200000001</v>
      </c>
      <c r="E583" s="30">
        <v>52330.03</v>
      </c>
      <c r="G583" s="41">
        <f t="shared" ref="G583:G646" si="281">WEEKDAY(H583)</f>
        <v>5</v>
      </c>
      <c r="H583" s="95">
        <v>42341</v>
      </c>
      <c r="I583" s="97">
        <f t="shared" ref="I583:I646" si="282">IFERROR(VLOOKUP(H583,$C$6:$E$936,2,FALSE),"")</f>
        <v>19.13986032</v>
      </c>
      <c r="J583" s="30">
        <f t="shared" ref="J583:J646" si="283">IFERROR(VLOOKUP(H583,$C$6:$E$936,3,FALSE),"")</f>
        <v>46393.261908400003</v>
      </c>
      <c r="K583" s="30"/>
      <c r="L583" s="30"/>
      <c r="M583" s="30"/>
      <c r="N583" s="30"/>
      <c r="P583" s="41"/>
      <c r="AC583" s="41"/>
    </row>
    <row r="584" spans="3:29" s="24" customFormat="1" ht="12.75" x14ac:dyDescent="0.2">
      <c r="C584" s="95">
        <v>41939</v>
      </c>
      <c r="D584" s="96">
        <v>17.42108605</v>
      </c>
      <c r="E584" s="30">
        <v>50503.66</v>
      </c>
      <c r="G584" s="41">
        <f t="shared" si="281"/>
        <v>6</v>
      </c>
      <c r="H584" s="95">
        <v>42342</v>
      </c>
      <c r="I584" s="97">
        <f t="shared" si="282"/>
        <v>18.386946559999998</v>
      </c>
      <c r="J584" s="30">
        <f t="shared" si="283"/>
        <v>45360.7587709</v>
      </c>
      <c r="K584" s="30"/>
      <c r="L584" s="30"/>
      <c r="M584" s="97">
        <f t="shared" ref="M584:N584" si="284">AVERAGE(I580:I584)</f>
        <v>18.66433584</v>
      </c>
      <c r="N584" s="30">
        <f t="shared" si="284"/>
        <v>45367.132984800002</v>
      </c>
      <c r="P584" s="41"/>
      <c r="AC584" s="41"/>
    </row>
    <row r="585" spans="3:29" s="24" customFormat="1" ht="12.75" x14ac:dyDescent="0.2">
      <c r="C585" s="95">
        <v>41936</v>
      </c>
      <c r="D585" s="96">
        <v>17.940679500000002</v>
      </c>
      <c r="E585" s="30">
        <v>51940.73</v>
      </c>
      <c r="G585" s="41">
        <f t="shared" si="281"/>
        <v>7</v>
      </c>
      <c r="H585" s="95">
        <v>42343</v>
      </c>
      <c r="I585" s="97" t="str">
        <f t="shared" si="282"/>
        <v/>
      </c>
      <c r="J585" s="30" t="str">
        <f t="shared" si="283"/>
        <v/>
      </c>
      <c r="K585" s="30"/>
      <c r="L585" s="30"/>
      <c r="M585" s="30"/>
      <c r="N585" s="30"/>
      <c r="P585" s="41"/>
      <c r="AC585" s="41"/>
    </row>
    <row r="586" spans="3:29" s="24" customFormat="1" ht="12.75" x14ac:dyDescent="0.2">
      <c r="C586" s="95">
        <v>41935</v>
      </c>
      <c r="D586" s="96">
        <v>17.872053950000002</v>
      </c>
      <c r="E586" s="30">
        <v>50713.26</v>
      </c>
      <c r="G586" s="41">
        <f t="shared" si="281"/>
        <v>1</v>
      </c>
      <c r="H586" s="95">
        <v>42344</v>
      </c>
      <c r="I586" s="97" t="str">
        <f t="shared" si="282"/>
        <v/>
      </c>
      <c r="J586" s="30" t="str">
        <f t="shared" si="283"/>
        <v/>
      </c>
      <c r="K586" s="30"/>
      <c r="L586" s="30"/>
      <c r="M586" s="30"/>
      <c r="N586" s="30"/>
      <c r="P586" s="41"/>
      <c r="AC586" s="41"/>
    </row>
    <row r="587" spans="3:29" s="24" customFormat="1" ht="12.75" x14ac:dyDescent="0.2">
      <c r="C587" s="95">
        <v>41934</v>
      </c>
      <c r="D587" s="96">
        <v>18.97006275</v>
      </c>
      <c r="E587" s="30">
        <v>52411.03</v>
      </c>
      <c r="G587" s="41">
        <f t="shared" si="281"/>
        <v>2</v>
      </c>
      <c r="H587" s="95">
        <v>42345</v>
      </c>
      <c r="I587" s="97">
        <f t="shared" si="282"/>
        <v>18.079837000000001</v>
      </c>
      <c r="J587" s="30">
        <f t="shared" si="283"/>
        <v>45222.6994137</v>
      </c>
      <c r="K587" s="97">
        <f t="shared" ref="K587:L587" si="285">AVERAGE(I581:I584,I587)</f>
        <v>18.531585256</v>
      </c>
      <c r="L587" s="30">
        <f t="shared" si="285"/>
        <v>45387.600691680003</v>
      </c>
      <c r="M587" s="30"/>
      <c r="N587" s="30"/>
      <c r="P587" s="41"/>
      <c r="AC587" s="41"/>
    </row>
    <row r="588" spans="3:29" s="24" customFormat="1" ht="12.75" x14ac:dyDescent="0.2">
      <c r="C588" s="95">
        <v>41933</v>
      </c>
      <c r="D588" s="96">
        <v>18.83281165</v>
      </c>
      <c r="E588" s="30">
        <v>52432.43</v>
      </c>
      <c r="G588" s="41">
        <f t="shared" si="281"/>
        <v>3</v>
      </c>
      <c r="H588" s="95">
        <v>42346</v>
      </c>
      <c r="I588" s="97">
        <f t="shared" si="282"/>
        <v>18.228438400000002</v>
      </c>
      <c r="J588" s="30">
        <f t="shared" si="283"/>
        <v>44443.256222900003</v>
      </c>
      <c r="K588" s="30"/>
      <c r="L588" s="30"/>
      <c r="M588" s="30"/>
      <c r="N588" s="30"/>
      <c r="P588" s="41"/>
      <c r="AC588" s="41"/>
    </row>
    <row r="589" spans="3:29" s="24" customFormat="1" ht="12.75" x14ac:dyDescent="0.2">
      <c r="C589" s="95">
        <v>41932</v>
      </c>
      <c r="D589" s="96">
        <v>19.185743049999999</v>
      </c>
      <c r="E589" s="30">
        <v>54302.57</v>
      </c>
      <c r="G589" s="41">
        <f t="shared" si="281"/>
        <v>4</v>
      </c>
      <c r="H589" s="95">
        <v>42347</v>
      </c>
      <c r="I589" s="97">
        <f t="shared" si="282"/>
        <v>18.80303048</v>
      </c>
      <c r="J589" s="30">
        <f t="shared" si="283"/>
        <v>46108.025909999997</v>
      </c>
      <c r="K589" s="30"/>
      <c r="L589" s="30"/>
      <c r="M589" s="30"/>
      <c r="N589" s="30"/>
      <c r="P589" s="41"/>
      <c r="AC589" s="41"/>
    </row>
    <row r="590" spans="3:29" s="24" customFormat="1" ht="12.75" x14ac:dyDescent="0.2">
      <c r="C590" s="95">
        <v>41929</v>
      </c>
      <c r="D590" s="96">
        <v>19.254368599999999</v>
      </c>
      <c r="E590" s="30">
        <v>55723.79</v>
      </c>
      <c r="G590" s="41">
        <f t="shared" si="281"/>
        <v>5</v>
      </c>
      <c r="H590" s="95">
        <v>42348</v>
      </c>
      <c r="I590" s="97">
        <f t="shared" si="282"/>
        <v>18.15909108</v>
      </c>
      <c r="J590" s="30">
        <f t="shared" si="283"/>
        <v>45630.709312200001</v>
      </c>
      <c r="K590" s="30"/>
      <c r="L590" s="30"/>
      <c r="M590" s="30"/>
      <c r="N590" s="30"/>
      <c r="P590" s="41"/>
      <c r="AC590" s="41"/>
    </row>
    <row r="591" spans="3:29" s="24" customFormat="1" ht="12.75" x14ac:dyDescent="0.2">
      <c r="C591" s="95">
        <v>41928</v>
      </c>
      <c r="D591" s="96">
        <v>18.7837934</v>
      </c>
      <c r="E591" s="30">
        <v>54298.33</v>
      </c>
      <c r="G591" s="41">
        <f t="shared" si="281"/>
        <v>6</v>
      </c>
      <c r="H591" s="95">
        <v>42349</v>
      </c>
      <c r="I591" s="97">
        <f t="shared" si="282"/>
        <v>17.842074759999999</v>
      </c>
      <c r="J591" s="30">
        <f t="shared" si="283"/>
        <v>45262.723143499999</v>
      </c>
      <c r="K591" s="30"/>
      <c r="L591" s="30"/>
      <c r="M591" s="97">
        <f t="shared" ref="M591:N591" si="286">AVERAGE(I587:I591)</f>
        <v>18.222494344000001</v>
      </c>
      <c r="N591" s="30">
        <f t="shared" si="286"/>
        <v>45333.482800459999</v>
      </c>
      <c r="P591" s="41"/>
      <c r="AC591" s="41"/>
    </row>
    <row r="592" spans="3:29" s="24" customFormat="1" ht="12.75" x14ac:dyDescent="0.2">
      <c r="C592" s="95">
        <v>41927</v>
      </c>
      <c r="D592" s="96">
        <v>19.362208750000001</v>
      </c>
      <c r="E592" s="30">
        <v>56135.27</v>
      </c>
      <c r="G592" s="41">
        <f t="shared" si="281"/>
        <v>7</v>
      </c>
      <c r="H592" s="95">
        <v>42350</v>
      </c>
      <c r="I592" s="97" t="str">
        <f t="shared" si="282"/>
        <v/>
      </c>
      <c r="J592" s="30" t="str">
        <f t="shared" si="283"/>
        <v/>
      </c>
      <c r="K592" s="30"/>
      <c r="L592" s="30"/>
      <c r="M592" s="30"/>
      <c r="N592" s="30"/>
      <c r="P592" s="41"/>
      <c r="AC592" s="41"/>
    </row>
    <row r="593" spans="3:29" s="24" customFormat="1" ht="12.75" x14ac:dyDescent="0.2">
      <c r="C593" s="95">
        <v>41926</v>
      </c>
      <c r="D593" s="96">
        <v>19.930820449999999</v>
      </c>
      <c r="E593" s="30">
        <v>58015.46</v>
      </c>
      <c r="G593" s="41">
        <f t="shared" si="281"/>
        <v>1</v>
      </c>
      <c r="H593" s="95">
        <v>42351</v>
      </c>
      <c r="I593" s="97" t="str">
        <f t="shared" si="282"/>
        <v/>
      </c>
      <c r="J593" s="30" t="str">
        <f t="shared" si="283"/>
        <v/>
      </c>
      <c r="K593" s="30"/>
      <c r="L593" s="30"/>
      <c r="M593" s="30"/>
      <c r="N593" s="30"/>
      <c r="P593" s="41"/>
      <c r="AC593" s="41"/>
    </row>
    <row r="594" spans="3:29" s="24" customFormat="1" ht="12.75" x14ac:dyDescent="0.2">
      <c r="C594" s="95">
        <v>41925</v>
      </c>
      <c r="D594" s="96">
        <v>19.881802199999999</v>
      </c>
      <c r="E594" s="30">
        <v>57956.53</v>
      </c>
      <c r="G594" s="41">
        <f t="shared" si="281"/>
        <v>2</v>
      </c>
      <c r="H594" s="95">
        <v>42352</v>
      </c>
      <c r="I594" s="97">
        <f t="shared" si="282"/>
        <v>17.435897600000001</v>
      </c>
      <c r="J594" s="30">
        <f t="shared" si="283"/>
        <v>44747.314287699999</v>
      </c>
      <c r="K594" s="97">
        <f t="shared" ref="K594:L594" si="287">AVERAGE(I588:I591,I594)</f>
        <v>18.093706464</v>
      </c>
      <c r="L594" s="30">
        <f t="shared" si="287"/>
        <v>45238.405775259991</v>
      </c>
      <c r="M594" s="30"/>
      <c r="N594" s="30"/>
      <c r="P594" s="41"/>
      <c r="AC594" s="41"/>
    </row>
    <row r="595" spans="3:29" s="24" customFormat="1" ht="12.75" x14ac:dyDescent="0.2">
      <c r="C595" s="95">
        <v>41922</v>
      </c>
      <c r="D595" s="96">
        <v>19.362208750000001</v>
      </c>
      <c r="E595" s="30">
        <v>55311.59</v>
      </c>
      <c r="G595" s="41">
        <f t="shared" si="281"/>
        <v>3</v>
      </c>
      <c r="H595" s="95">
        <v>42353</v>
      </c>
      <c r="I595" s="97">
        <f t="shared" si="282"/>
        <v>17.723193640000002</v>
      </c>
      <c r="J595" s="30">
        <f t="shared" si="283"/>
        <v>44872.467707000003</v>
      </c>
      <c r="K595" s="30"/>
      <c r="L595" s="30"/>
      <c r="M595" s="30"/>
      <c r="N595" s="30"/>
      <c r="P595" s="41"/>
      <c r="AC595" s="41"/>
    </row>
    <row r="596" spans="3:29" s="24" customFormat="1" ht="12.75" x14ac:dyDescent="0.2">
      <c r="C596" s="95">
        <v>41921</v>
      </c>
      <c r="D596" s="96">
        <v>19.695532849999999</v>
      </c>
      <c r="E596" s="30">
        <v>57267.53</v>
      </c>
      <c r="G596" s="41">
        <f t="shared" si="281"/>
        <v>4</v>
      </c>
      <c r="H596" s="95">
        <v>42354</v>
      </c>
      <c r="I596" s="97">
        <f t="shared" si="282"/>
        <v>17.65384632</v>
      </c>
      <c r="J596" s="30">
        <f t="shared" si="283"/>
        <v>45015.845130499998</v>
      </c>
      <c r="K596" s="30"/>
      <c r="L596" s="30"/>
      <c r="M596" s="30"/>
      <c r="N596" s="30"/>
      <c r="P596" s="41"/>
      <c r="AC596" s="41"/>
    </row>
    <row r="597" spans="3:29" s="24" customFormat="1" ht="12.75" x14ac:dyDescent="0.2">
      <c r="C597" s="95">
        <v>41920</v>
      </c>
      <c r="D597" s="96">
        <v>19.85239125</v>
      </c>
      <c r="E597" s="30">
        <v>57058.48</v>
      </c>
      <c r="G597" s="41">
        <f t="shared" si="281"/>
        <v>5</v>
      </c>
      <c r="H597" s="95">
        <v>42355</v>
      </c>
      <c r="I597" s="97">
        <f t="shared" si="282"/>
        <v>18.069930240000001</v>
      </c>
      <c r="J597" s="30">
        <f t="shared" si="283"/>
        <v>45261.479368400003</v>
      </c>
      <c r="K597" s="30"/>
      <c r="L597" s="30"/>
      <c r="M597" s="30"/>
      <c r="N597" s="30"/>
      <c r="P597" s="41"/>
      <c r="AC597" s="41"/>
    </row>
    <row r="598" spans="3:29" s="24" customFormat="1" ht="12.75" x14ac:dyDescent="0.2">
      <c r="C598" s="95">
        <v>41919</v>
      </c>
      <c r="D598" s="96">
        <v>19.675925549999999</v>
      </c>
      <c r="E598" s="30">
        <v>57436.33</v>
      </c>
      <c r="G598" s="41">
        <f t="shared" si="281"/>
        <v>6</v>
      </c>
      <c r="H598" s="95">
        <v>42356</v>
      </c>
      <c r="I598" s="97">
        <f t="shared" si="282"/>
        <v>17.435897600000001</v>
      </c>
      <c r="J598" s="30">
        <f t="shared" si="283"/>
        <v>43910.598411899999</v>
      </c>
      <c r="K598" s="30"/>
      <c r="L598" s="30"/>
      <c r="M598" s="97">
        <f t="shared" ref="M598:N598" si="288">AVERAGE(I594:I598)</f>
        <v>17.663753079999999</v>
      </c>
      <c r="N598" s="30">
        <f t="shared" si="288"/>
        <v>44761.540981099999</v>
      </c>
      <c r="P598" s="41"/>
      <c r="AC598" s="41"/>
    </row>
    <row r="599" spans="3:29" s="24" customFormat="1" ht="12.75" x14ac:dyDescent="0.2">
      <c r="C599" s="95">
        <v>41918</v>
      </c>
      <c r="D599" s="96">
        <v>19.9210168</v>
      </c>
      <c r="E599" s="30">
        <v>57115.9</v>
      </c>
      <c r="G599" s="41">
        <f t="shared" si="281"/>
        <v>7</v>
      </c>
      <c r="H599" s="95">
        <v>42357</v>
      </c>
      <c r="I599" s="97" t="str">
        <f t="shared" si="282"/>
        <v/>
      </c>
      <c r="J599" s="30" t="str">
        <f t="shared" si="283"/>
        <v/>
      </c>
      <c r="K599" s="30"/>
      <c r="L599" s="30"/>
      <c r="M599" s="30"/>
      <c r="N599" s="30"/>
      <c r="P599" s="41"/>
      <c r="AC599" s="41"/>
    </row>
    <row r="600" spans="3:29" s="24" customFormat="1" ht="12.75" x14ac:dyDescent="0.2">
      <c r="C600" s="95">
        <v>41915</v>
      </c>
      <c r="D600" s="96">
        <v>19.234761299999999</v>
      </c>
      <c r="E600" s="30">
        <v>54539.55</v>
      </c>
      <c r="G600" s="41">
        <f t="shared" si="281"/>
        <v>1</v>
      </c>
      <c r="H600" s="95">
        <v>42358</v>
      </c>
      <c r="I600" s="97" t="str">
        <f t="shared" si="282"/>
        <v/>
      </c>
      <c r="J600" s="30" t="str">
        <f t="shared" si="283"/>
        <v/>
      </c>
      <c r="K600" s="30"/>
      <c r="L600" s="30"/>
      <c r="M600" s="30"/>
      <c r="N600" s="30"/>
      <c r="P600" s="41"/>
      <c r="AC600" s="41"/>
    </row>
    <row r="601" spans="3:29" s="24" customFormat="1" ht="12.75" x14ac:dyDescent="0.2">
      <c r="C601" s="95">
        <v>41914</v>
      </c>
      <c r="D601" s="96">
        <v>18.960259099999998</v>
      </c>
      <c r="E601" s="30">
        <v>53518.57</v>
      </c>
      <c r="G601" s="41">
        <f t="shared" si="281"/>
        <v>2</v>
      </c>
      <c r="H601" s="95">
        <v>42359</v>
      </c>
      <c r="I601" s="97">
        <f t="shared" si="282"/>
        <v>17.832167999999999</v>
      </c>
      <c r="J601" s="30">
        <f t="shared" si="283"/>
        <v>43199.953916999999</v>
      </c>
      <c r="K601" s="97">
        <f t="shared" ref="K601:L601" si="289">AVERAGE(I595:I598,I601)</f>
        <v>17.743007160000001</v>
      </c>
      <c r="L601" s="30">
        <f t="shared" si="289"/>
        <v>44452.068906960005</v>
      </c>
      <c r="M601" s="30"/>
      <c r="N601" s="30"/>
      <c r="P601" s="41"/>
      <c r="AC601" s="41"/>
    </row>
    <row r="602" spans="3:29" s="24" customFormat="1" ht="12.75" x14ac:dyDescent="0.2">
      <c r="C602" s="95">
        <v>41913</v>
      </c>
      <c r="D602" s="96">
        <v>19.264172250000001</v>
      </c>
      <c r="E602" s="30">
        <v>52858.43</v>
      </c>
      <c r="G602" s="41">
        <f t="shared" si="281"/>
        <v>3</v>
      </c>
      <c r="H602" s="95">
        <v>42360</v>
      </c>
      <c r="I602" s="97">
        <f t="shared" si="282"/>
        <v>17.861888279999999</v>
      </c>
      <c r="J602" s="30">
        <f t="shared" si="283"/>
        <v>43469.515971699999</v>
      </c>
      <c r="K602" s="30"/>
      <c r="L602" s="30"/>
      <c r="M602" s="30"/>
      <c r="N602" s="30"/>
      <c r="P602" s="41"/>
      <c r="AC602" s="41"/>
    </row>
    <row r="603" spans="3:29" s="24" customFormat="1" ht="12.75" x14ac:dyDescent="0.2">
      <c r="C603" s="95">
        <v>41912</v>
      </c>
      <c r="D603" s="96">
        <v>19.3916197</v>
      </c>
      <c r="E603" s="30">
        <v>54115.98</v>
      </c>
      <c r="G603" s="41">
        <f t="shared" si="281"/>
        <v>4</v>
      </c>
      <c r="H603" s="95">
        <v>42361</v>
      </c>
      <c r="I603" s="97">
        <f t="shared" si="282"/>
        <v>19.120046800000001</v>
      </c>
      <c r="J603" s="30">
        <f t="shared" si="283"/>
        <v>44014.934036300001</v>
      </c>
      <c r="K603" s="30"/>
      <c r="L603" s="30"/>
      <c r="M603" s="30"/>
      <c r="N603" s="30"/>
      <c r="P603" s="41"/>
      <c r="AC603" s="41"/>
    </row>
    <row r="604" spans="3:29" s="24" customFormat="1" ht="12.75" x14ac:dyDescent="0.2">
      <c r="C604" s="95">
        <v>41911</v>
      </c>
      <c r="D604" s="96">
        <v>19.626907299999999</v>
      </c>
      <c r="E604" s="30">
        <v>54625.35</v>
      </c>
      <c r="G604" s="41">
        <f t="shared" si="281"/>
        <v>5</v>
      </c>
      <c r="H604" s="95">
        <v>42362</v>
      </c>
      <c r="I604" s="97" t="str">
        <f t="shared" si="282"/>
        <v/>
      </c>
      <c r="J604" s="30" t="str">
        <f t="shared" si="283"/>
        <v/>
      </c>
      <c r="K604" s="30"/>
      <c r="L604" s="30"/>
      <c r="M604" s="30"/>
      <c r="N604" s="30"/>
      <c r="P604" s="41"/>
      <c r="AC604" s="41"/>
    </row>
    <row r="605" spans="3:29" s="24" customFormat="1" ht="12.75" x14ac:dyDescent="0.2">
      <c r="C605" s="95">
        <v>41908</v>
      </c>
      <c r="D605" s="96">
        <v>20.10728615</v>
      </c>
      <c r="E605" s="30">
        <v>57212.38</v>
      </c>
      <c r="G605" s="41">
        <f t="shared" si="281"/>
        <v>6</v>
      </c>
      <c r="H605" s="95">
        <v>42363</v>
      </c>
      <c r="I605" s="97" t="str">
        <f t="shared" si="282"/>
        <v/>
      </c>
      <c r="J605" s="30" t="str">
        <f t="shared" si="283"/>
        <v/>
      </c>
      <c r="K605" s="30"/>
      <c r="L605" s="30"/>
      <c r="M605" s="97">
        <f t="shared" ref="M605:N605" si="290">AVERAGE(I601:I605)</f>
        <v>18.271367693333332</v>
      </c>
      <c r="N605" s="30">
        <f t="shared" si="290"/>
        <v>43561.467975</v>
      </c>
      <c r="P605" s="41"/>
      <c r="AC605" s="41"/>
    </row>
    <row r="606" spans="3:29" s="24" customFormat="1" ht="12.75" x14ac:dyDescent="0.2">
      <c r="C606" s="95">
        <v>41907</v>
      </c>
      <c r="D606" s="96">
        <v>19.626907299999999</v>
      </c>
      <c r="E606" s="30">
        <v>55962.080000000002</v>
      </c>
      <c r="G606" s="41">
        <f t="shared" si="281"/>
        <v>7</v>
      </c>
      <c r="H606" s="95">
        <v>42364</v>
      </c>
      <c r="I606" s="97" t="str">
        <f t="shared" si="282"/>
        <v/>
      </c>
      <c r="J606" s="30" t="str">
        <f t="shared" si="283"/>
        <v/>
      </c>
      <c r="K606" s="30"/>
      <c r="L606" s="30"/>
      <c r="M606" s="30"/>
      <c r="N606" s="30"/>
      <c r="P606" s="41"/>
      <c r="AC606" s="41"/>
    </row>
    <row r="607" spans="3:29" s="24" customFormat="1" ht="12.75" x14ac:dyDescent="0.2">
      <c r="C607" s="95">
        <v>41906</v>
      </c>
      <c r="D607" s="96">
        <v>19.46024525</v>
      </c>
      <c r="E607" s="30">
        <v>56824.42</v>
      </c>
      <c r="G607" s="41">
        <f t="shared" si="281"/>
        <v>1</v>
      </c>
      <c r="H607" s="95">
        <v>42365</v>
      </c>
      <c r="I607" s="97" t="str">
        <f t="shared" si="282"/>
        <v/>
      </c>
      <c r="J607" s="30" t="str">
        <f t="shared" si="283"/>
        <v/>
      </c>
      <c r="K607" s="30"/>
      <c r="L607" s="30"/>
      <c r="M607" s="30"/>
      <c r="N607" s="30"/>
      <c r="P607" s="41"/>
      <c r="AC607" s="41"/>
    </row>
    <row r="608" spans="3:29" s="24" customFormat="1" ht="12.75" x14ac:dyDescent="0.2">
      <c r="C608" s="95">
        <v>41905</v>
      </c>
      <c r="D608" s="96">
        <v>19.440637949999999</v>
      </c>
      <c r="E608" s="30">
        <v>56540.5</v>
      </c>
      <c r="G608" s="41">
        <f t="shared" si="281"/>
        <v>2</v>
      </c>
      <c r="H608" s="95">
        <v>42366</v>
      </c>
      <c r="I608" s="97">
        <f t="shared" si="282"/>
        <v>18.822844</v>
      </c>
      <c r="J608" s="30">
        <f t="shared" si="283"/>
        <v>43764.337809800003</v>
      </c>
      <c r="K608" s="97">
        <f t="shared" ref="K608:L608" si="291">AVERAGE(I602:I605,I608)</f>
        <v>18.601593026666666</v>
      </c>
      <c r="L608" s="30">
        <f t="shared" si="291"/>
        <v>43749.59593926667</v>
      </c>
      <c r="M608" s="30"/>
      <c r="N608" s="30"/>
      <c r="P608" s="41"/>
      <c r="AC608" s="41"/>
    </row>
    <row r="609" spans="3:29" s="24" customFormat="1" ht="12.75" x14ac:dyDescent="0.2">
      <c r="C609" s="95">
        <v>41904</v>
      </c>
      <c r="D609" s="96">
        <v>19.46024525</v>
      </c>
      <c r="E609" s="30">
        <v>56818.11</v>
      </c>
      <c r="G609" s="41">
        <f t="shared" si="281"/>
        <v>3</v>
      </c>
      <c r="H609" s="95">
        <v>42367</v>
      </c>
      <c r="I609" s="97">
        <f t="shared" si="282"/>
        <v>18.684149359999999</v>
      </c>
      <c r="J609" s="30">
        <f t="shared" si="283"/>
        <v>43653.967448099997</v>
      </c>
      <c r="K609" s="30"/>
      <c r="L609" s="30"/>
      <c r="M609" s="30"/>
      <c r="N609" s="30"/>
      <c r="P609" s="41"/>
      <c r="AC609" s="41"/>
    </row>
    <row r="610" spans="3:29" s="24" customFormat="1" ht="12.75" x14ac:dyDescent="0.2">
      <c r="C610" s="95">
        <v>41901</v>
      </c>
      <c r="D610" s="96">
        <v>19.9014095</v>
      </c>
      <c r="E610" s="30">
        <v>57788.7</v>
      </c>
      <c r="G610" s="41">
        <f t="shared" si="281"/>
        <v>4</v>
      </c>
      <c r="H610" s="95">
        <v>42368</v>
      </c>
      <c r="I610" s="97">
        <f t="shared" si="282"/>
        <v>18.753496680000001</v>
      </c>
      <c r="J610" s="30">
        <f t="shared" si="283"/>
        <v>43349.960261300002</v>
      </c>
      <c r="K610" s="30"/>
      <c r="L610" s="30"/>
      <c r="M610" s="30"/>
      <c r="N610" s="30"/>
      <c r="P610" s="41"/>
      <c r="AC610" s="41"/>
    </row>
    <row r="611" spans="3:29" s="24" customFormat="1" ht="12.75" x14ac:dyDescent="0.2">
      <c r="C611" s="95">
        <v>41900</v>
      </c>
      <c r="D611" s="96">
        <v>20.391591999999999</v>
      </c>
      <c r="E611" s="30">
        <v>58374.48</v>
      </c>
      <c r="G611" s="41">
        <f t="shared" si="281"/>
        <v>5</v>
      </c>
      <c r="H611" s="95">
        <v>42369</v>
      </c>
      <c r="I611" s="97" t="str">
        <f t="shared" si="282"/>
        <v/>
      </c>
      <c r="J611" s="30" t="str">
        <f t="shared" si="283"/>
        <v/>
      </c>
      <c r="K611" s="30"/>
      <c r="L611" s="30"/>
      <c r="M611" s="30"/>
      <c r="N611" s="30"/>
      <c r="P611" s="41"/>
      <c r="AC611" s="41"/>
    </row>
    <row r="612" spans="3:29" s="24" customFormat="1" ht="12.75" x14ac:dyDescent="0.2">
      <c r="C612" s="95">
        <v>41899</v>
      </c>
      <c r="D612" s="96">
        <v>20.626879599999999</v>
      </c>
      <c r="E612" s="30">
        <v>59108.19</v>
      </c>
      <c r="G612" s="41">
        <f t="shared" si="281"/>
        <v>6</v>
      </c>
      <c r="H612" s="95">
        <v>42370</v>
      </c>
      <c r="I612" s="97" t="str">
        <f t="shared" si="282"/>
        <v/>
      </c>
      <c r="J612" s="30" t="str">
        <f t="shared" si="283"/>
        <v/>
      </c>
      <c r="K612" s="30"/>
      <c r="L612" s="30"/>
      <c r="M612" s="97">
        <f t="shared" ref="M612:N612" si="292">AVERAGE(I608:I612)</f>
        <v>18.753496679999998</v>
      </c>
      <c r="N612" s="30">
        <f t="shared" si="292"/>
        <v>43589.421839733339</v>
      </c>
      <c r="P612" s="41"/>
      <c r="AC612" s="41"/>
    </row>
    <row r="613" spans="3:29" s="24" customFormat="1" ht="12.75" x14ac:dyDescent="0.2">
      <c r="C613" s="95">
        <v>41898</v>
      </c>
      <c r="D613" s="96">
        <v>20.489628499999998</v>
      </c>
      <c r="E613" s="30">
        <v>59114.66</v>
      </c>
      <c r="G613" s="41">
        <f t="shared" si="281"/>
        <v>7</v>
      </c>
      <c r="H613" s="95">
        <v>42371</v>
      </c>
      <c r="I613" s="97" t="str">
        <f t="shared" si="282"/>
        <v/>
      </c>
      <c r="J613" s="30" t="str">
        <f t="shared" si="283"/>
        <v/>
      </c>
      <c r="K613" s="30"/>
      <c r="L613" s="30"/>
      <c r="M613" s="30"/>
      <c r="N613" s="30"/>
      <c r="P613" s="41"/>
      <c r="AC613" s="41"/>
    </row>
    <row r="614" spans="3:29" s="24" customFormat="1" ht="12.75" x14ac:dyDescent="0.2">
      <c r="C614" s="95">
        <v>41897</v>
      </c>
      <c r="D614" s="96">
        <v>20.440610249999999</v>
      </c>
      <c r="E614" s="30">
        <v>57948.76</v>
      </c>
      <c r="G614" s="41">
        <f t="shared" si="281"/>
        <v>1</v>
      </c>
      <c r="H614" s="95">
        <v>42372</v>
      </c>
      <c r="I614" s="97" t="str">
        <f t="shared" si="282"/>
        <v/>
      </c>
      <c r="J614" s="30" t="str">
        <f t="shared" si="283"/>
        <v/>
      </c>
      <c r="K614" s="30"/>
      <c r="L614" s="30"/>
      <c r="M614" s="30"/>
      <c r="N614" s="30"/>
      <c r="P614" s="41"/>
      <c r="AC614" s="41"/>
    </row>
    <row r="615" spans="3:29" s="24" customFormat="1" ht="12.75" x14ac:dyDescent="0.2">
      <c r="C615" s="95">
        <v>41894</v>
      </c>
      <c r="D615" s="96">
        <v>20.391591999999999</v>
      </c>
      <c r="E615" s="30">
        <v>56927.81</v>
      </c>
      <c r="G615" s="41">
        <f t="shared" si="281"/>
        <v>2</v>
      </c>
      <c r="H615" s="95">
        <v>42373</v>
      </c>
      <c r="I615" s="97">
        <f t="shared" si="282"/>
        <v>17.9807694</v>
      </c>
      <c r="J615" s="30">
        <f t="shared" si="283"/>
        <v>42141.036986699997</v>
      </c>
      <c r="K615" s="97">
        <f t="shared" ref="K615:L615" si="293">AVERAGE(I609:I612,I615)</f>
        <v>18.472805146666669</v>
      </c>
      <c r="L615" s="30">
        <f t="shared" si="293"/>
        <v>43048.321565366663</v>
      </c>
      <c r="M615" s="30"/>
      <c r="N615" s="30"/>
      <c r="P615" s="41"/>
      <c r="AC615" s="41"/>
    </row>
    <row r="616" spans="3:29" s="24" customFormat="1" ht="12.75" x14ac:dyDescent="0.2">
      <c r="C616" s="95">
        <v>41893</v>
      </c>
      <c r="D616" s="96">
        <v>20.4111993</v>
      </c>
      <c r="E616" s="30">
        <v>58337.29</v>
      </c>
      <c r="G616" s="41">
        <f t="shared" si="281"/>
        <v>3</v>
      </c>
      <c r="H616" s="95">
        <v>42374</v>
      </c>
      <c r="I616" s="97">
        <f t="shared" si="282"/>
        <v>18.178904599999999</v>
      </c>
      <c r="J616" s="30">
        <f t="shared" si="283"/>
        <v>42419.321321199997</v>
      </c>
      <c r="K616" s="30"/>
      <c r="L616" s="30"/>
      <c r="M616" s="30"/>
      <c r="N616" s="30"/>
      <c r="P616" s="41"/>
      <c r="AC616" s="41"/>
    </row>
    <row r="617" spans="3:29" s="24" customFormat="1" ht="12.75" x14ac:dyDescent="0.2">
      <c r="C617" s="95">
        <v>41892</v>
      </c>
      <c r="D617" s="96">
        <v>20.146500750000001</v>
      </c>
      <c r="E617" s="30">
        <v>58198.66</v>
      </c>
      <c r="G617" s="41">
        <f t="shared" si="281"/>
        <v>4</v>
      </c>
      <c r="H617" s="95">
        <v>42375</v>
      </c>
      <c r="I617" s="97">
        <f t="shared" si="282"/>
        <v>17.584499000000001</v>
      </c>
      <c r="J617" s="30">
        <f t="shared" si="283"/>
        <v>41773.142994000002</v>
      </c>
      <c r="K617" s="30"/>
      <c r="L617" s="30"/>
      <c r="M617" s="30"/>
      <c r="N617" s="30"/>
      <c r="P617" s="41"/>
      <c r="AC617" s="41"/>
    </row>
    <row r="618" spans="3:29" s="24" customFormat="1" ht="12.75" x14ac:dyDescent="0.2">
      <c r="C618" s="95">
        <v>41891</v>
      </c>
      <c r="D618" s="96">
        <v>20.009249650000001</v>
      </c>
      <c r="E618" s="30">
        <v>58676.34</v>
      </c>
      <c r="G618" s="41">
        <f t="shared" si="281"/>
        <v>5</v>
      </c>
      <c r="H618" s="95">
        <v>42376</v>
      </c>
      <c r="I618" s="97">
        <f t="shared" si="282"/>
        <v>16.46503512</v>
      </c>
      <c r="J618" s="30">
        <f t="shared" si="283"/>
        <v>40694.7205464</v>
      </c>
      <c r="K618" s="30"/>
      <c r="L618" s="30"/>
      <c r="M618" s="30"/>
      <c r="N618" s="30"/>
      <c r="P618" s="41"/>
      <c r="AC618" s="41"/>
    </row>
    <row r="619" spans="3:29" s="24" customFormat="1" ht="12.75" x14ac:dyDescent="0.2">
      <c r="C619" s="95">
        <v>41890</v>
      </c>
      <c r="D619" s="96">
        <v>20.195519000000001</v>
      </c>
      <c r="E619" s="30">
        <v>59192.75</v>
      </c>
      <c r="G619" s="41">
        <f t="shared" si="281"/>
        <v>6</v>
      </c>
      <c r="H619" s="95">
        <v>42377</v>
      </c>
      <c r="I619" s="97">
        <f t="shared" si="282"/>
        <v>16.663170319999999</v>
      </c>
      <c r="J619" s="30">
        <f t="shared" si="283"/>
        <v>40612.207226999999</v>
      </c>
      <c r="K619" s="30"/>
      <c r="L619" s="30"/>
      <c r="M619" s="97">
        <f t="shared" ref="M619:N619" si="294">AVERAGE(I615:I619)</f>
        <v>17.374475688</v>
      </c>
      <c r="N619" s="30">
        <f t="shared" si="294"/>
        <v>41528.085815059996</v>
      </c>
      <c r="P619" s="41"/>
      <c r="AC619" s="41"/>
    </row>
    <row r="620" spans="3:29" s="24" customFormat="1" ht="12.75" x14ac:dyDescent="0.2">
      <c r="C620" s="95">
        <v>41887</v>
      </c>
      <c r="D620" s="96">
        <v>21.234705900000002</v>
      </c>
      <c r="E620" s="30">
        <v>60681.98</v>
      </c>
      <c r="G620" s="41">
        <f t="shared" si="281"/>
        <v>7</v>
      </c>
      <c r="H620" s="95">
        <v>42378</v>
      </c>
      <c r="I620" s="97" t="str">
        <f t="shared" si="282"/>
        <v/>
      </c>
      <c r="J620" s="30" t="str">
        <f t="shared" si="283"/>
        <v/>
      </c>
      <c r="K620" s="30"/>
      <c r="L620" s="30"/>
      <c r="M620" s="30"/>
      <c r="N620" s="30"/>
      <c r="P620" s="41"/>
      <c r="AC620" s="41"/>
    </row>
    <row r="621" spans="3:29" s="24" customFormat="1" ht="12.75" x14ac:dyDescent="0.2">
      <c r="C621" s="95">
        <v>41886</v>
      </c>
      <c r="D621" s="96">
        <v>21.273920499999999</v>
      </c>
      <c r="E621" s="30">
        <v>60800.02</v>
      </c>
      <c r="G621" s="41">
        <f t="shared" si="281"/>
        <v>1</v>
      </c>
      <c r="H621" s="95">
        <v>42379</v>
      </c>
      <c r="I621" s="97" t="str">
        <f t="shared" si="282"/>
        <v/>
      </c>
      <c r="J621" s="30" t="str">
        <f t="shared" si="283"/>
        <v/>
      </c>
      <c r="K621" s="30"/>
      <c r="L621" s="30"/>
      <c r="M621" s="30"/>
      <c r="N621" s="30"/>
      <c r="P621" s="41"/>
      <c r="AC621" s="41"/>
    </row>
    <row r="622" spans="3:29" s="24" customFormat="1" ht="12.75" x14ac:dyDescent="0.2">
      <c r="C622" s="95">
        <v>41885</v>
      </c>
      <c r="D622" s="96">
        <v>21.371956999999998</v>
      </c>
      <c r="E622" s="30">
        <v>61837.04</v>
      </c>
      <c r="G622" s="41">
        <f t="shared" si="281"/>
        <v>2</v>
      </c>
      <c r="H622" s="95">
        <v>42380</v>
      </c>
      <c r="I622" s="97">
        <f t="shared" si="282"/>
        <v>17.089161000000001</v>
      </c>
      <c r="J622" s="30">
        <f t="shared" si="283"/>
        <v>39950.490598999997</v>
      </c>
      <c r="K622" s="97">
        <f t="shared" ref="K622:L622" si="295">AVERAGE(I616:I619,I622)</f>
        <v>17.196154008000001</v>
      </c>
      <c r="L622" s="30">
        <f t="shared" si="295"/>
        <v>41089.976537519993</v>
      </c>
      <c r="M622" s="30"/>
      <c r="N622" s="30"/>
      <c r="P622" s="41"/>
      <c r="AC622" s="41"/>
    </row>
    <row r="623" spans="3:29" s="24" customFormat="1" ht="12.75" x14ac:dyDescent="0.2">
      <c r="C623" s="95">
        <v>41884</v>
      </c>
      <c r="D623" s="96">
        <v>20.715112449999999</v>
      </c>
      <c r="E623" s="30">
        <v>61895.98</v>
      </c>
      <c r="G623" s="41">
        <f t="shared" si="281"/>
        <v>3</v>
      </c>
      <c r="H623" s="95">
        <v>42381</v>
      </c>
      <c r="I623" s="97">
        <f t="shared" si="282"/>
        <v>17.4854314</v>
      </c>
      <c r="J623" s="30">
        <f t="shared" si="283"/>
        <v>39513.827736400002</v>
      </c>
      <c r="K623" s="30"/>
      <c r="L623" s="30"/>
      <c r="M623" s="30"/>
      <c r="N623" s="30"/>
      <c r="P623" s="41"/>
      <c r="AC623" s="41"/>
    </row>
    <row r="624" spans="3:29" s="24" customFormat="1" ht="12.75" x14ac:dyDescent="0.2">
      <c r="C624" s="95">
        <v>41883</v>
      </c>
      <c r="D624" s="96">
        <v>20.705308800000001</v>
      </c>
      <c r="E624" s="30">
        <v>61141.27</v>
      </c>
      <c r="G624" s="41">
        <f t="shared" si="281"/>
        <v>4</v>
      </c>
      <c r="H624" s="95">
        <v>42382</v>
      </c>
      <c r="I624" s="97">
        <f t="shared" si="282"/>
        <v>17.95104912</v>
      </c>
      <c r="J624" s="30">
        <f t="shared" si="283"/>
        <v>38944.440020100003</v>
      </c>
      <c r="K624" s="30"/>
      <c r="L624" s="30"/>
      <c r="M624" s="30"/>
      <c r="N624" s="30"/>
      <c r="P624" s="41"/>
      <c r="AC624" s="41"/>
    </row>
    <row r="625" spans="3:29" s="24" customFormat="1" ht="12.75" x14ac:dyDescent="0.2">
      <c r="C625" s="95">
        <v>41880</v>
      </c>
      <c r="D625" s="96">
        <v>20.970007349999999</v>
      </c>
      <c r="E625" s="30">
        <v>61288.15</v>
      </c>
      <c r="G625" s="41">
        <f t="shared" si="281"/>
        <v>5</v>
      </c>
      <c r="H625" s="95">
        <v>42383</v>
      </c>
      <c r="I625" s="97">
        <f t="shared" si="282"/>
        <v>18.060023480000002</v>
      </c>
      <c r="J625" s="30">
        <f t="shared" si="283"/>
        <v>39500.108190699997</v>
      </c>
      <c r="K625" s="30"/>
      <c r="L625" s="30"/>
      <c r="M625" s="30"/>
      <c r="N625" s="30"/>
      <c r="P625" s="41"/>
      <c r="AC625" s="41"/>
    </row>
    <row r="626" spans="3:29" s="24" customFormat="1" ht="12.75" x14ac:dyDescent="0.2">
      <c r="C626" s="95">
        <v>41879</v>
      </c>
      <c r="D626" s="96">
        <v>20.6660942</v>
      </c>
      <c r="E626" s="30">
        <v>60290.87</v>
      </c>
      <c r="G626" s="41">
        <f t="shared" si="281"/>
        <v>6</v>
      </c>
      <c r="H626" s="95">
        <v>42384</v>
      </c>
      <c r="I626" s="97">
        <f t="shared" si="282"/>
        <v>17.534965199999998</v>
      </c>
      <c r="J626" s="30">
        <f t="shared" si="283"/>
        <v>38569.125141500001</v>
      </c>
      <c r="K626" s="30"/>
      <c r="L626" s="30"/>
      <c r="M626" s="97">
        <f t="shared" ref="M626:N626" si="296">AVERAGE(I622:I626)</f>
        <v>17.62412604</v>
      </c>
      <c r="N626" s="30">
        <f t="shared" si="296"/>
        <v>39295.598337540003</v>
      </c>
      <c r="P626" s="41"/>
      <c r="AC626" s="41"/>
    </row>
    <row r="627" spans="3:29" s="24" customFormat="1" ht="12.75" x14ac:dyDescent="0.2">
      <c r="C627" s="95">
        <v>41878</v>
      </c>
      <c r="D627" s="96">
        <v>20.587665000000001</v>
      </c>
      <c r="E627" s="30">
        <v>60950.57</v>
      </c>
      <c r="G627" s="41">
        <f t="shared" si="281"/>
        <v>7</v>
      </c>
      <c r="H627" s="95">
        <v>42385</v>
      </c>
      <c r="I627" s="97" t="str">
        <f t="shared" si="282"/>
        <v/>
      </c>
      <c r="J627" s="30" t="str">
        <f t="shared" si="283"/>
        <v/>
      </c>
      <c r="K627" s="30"/>
      <c r="L627" s="30"/>
      <c r="M627" s="30"/>
      <c r="N627" s="30"/>
      <c r="P627" s="41"/>
      <c r="AC627" s="41"/>
    </row>
    <row r="628" spans="3:29" s="24" customFormat="1" ht="12.75" x14ac:dyDescent="0.2">
      <c r="C628" s="95">
        <v>41877</v>
      </c>
      <c r="D628" s="96">
        <v>20.028856950000002</v>
      </c>
      <c r="E628" s="30">
        <v>59821.45</v>
      </c>
      <c r="G628" s="41">
        <f t="shared" si="281"/>
        <v>1</v>
      </c>
      <c r="H628" s="95">
        <v>42386</v>
      </c>
      <c r="I628" s="97" t="str">
        <f t="shared" si="282"/>
        <v/>
      </c>
      <c r="J628" s="30" t="str">
        <f t="shared" si="283"/>
        <v/>
      </c>
      <c r="K628" s="30"/>
      <c r="L628" s="30"/>
      <c r="M628" s="30"/>
      <c r="N628" s="30"/>
      <c r="P628" s="41"/>
      <c r="AC628" s="41"/>
    </row>
    <row r="629" spans="3:29" s="24" customFormat="1" ht="12.75" x14ac:dyDescent="0.2">
      <c r="C629" s="95">
        <v>41876</v>
      </c>
      <c r="D629" s="96">
        <v>20.254340899999999</v>
      </c>
      <c r="E629" s="30">
        <v>59735.17</v>
      </c>
      <c r="G629" s="41">
        <f t="shared" si="281"/>
        <v>2</v>
      </c>
      <c r="H629" s="95">
        <v>42387</v>
      </c>
      <c r="I629" s="97">
        <f t="shared" si="282"/>
        <v>18.753496680000001</v>
      </c>
      <c r="J629" s="30">
        <f t="shared" si="283"/>
        <v>37937.272806599998</v>
      </c>
      <c r="K629" s="97">
        <f t="shared" ref="K629:L629" si="297">AVERAGE(I623:I626,I629)</f>
        <v>17.956993176000001</v>
      </c>
      <c r="L629" s="30">
        <f t="shared" si="297"/>
        <v>38892.954779059997</v>
      </c>
      <c r="M629" s="30"/>
      <c r="N629" s="30"/>
      <c r="P629" s="41"/>
      <c r="AC629" s="41"/>
    </row>
    <row r="630" spans="3:29" s="24" customFormat="1" ht="12.75" x14ac:dyDescent="0.2">
      <c r="C630" s="95">
        <v>41873</v>
      </c>
      <c r="D630" s="96">
        <v>19.764158399999999</v>
      </c>
      <c r="E630" s="30">
        <v>58407.32</v>
      </c>
      <c r="G630" s="41">
        <f t="shared" si="281"/>
        <v>3</v>
      </c>
      <c r="H630" s="95">
        <v>42388</v>
      </c>
      <c r="I630" s="97">
        <f t="shared" si="282"/>
        <v>18.921911600000001</v>
      </c>
      <c r="J630" s="30">
        <f t="shared" si="283"/>
        <v>38057.013948699998</v>
      </c>
      <c r="K630" s="30"/>
      <c r="L630" s="30"/>
      <c r="M630" s="30"/>
      <c r="N630" s="30"/>
      <c r="P630" s="41"/>
      <c r="AC630" s="41"/>
    </row>
    <row r="631" spans="3:29" s="24" customFormat="1" ht="12.75" x14ac:dyDescent="0.2">
      <c r="C631" s="95">
        <v>41872</v>
      </c>
      <c r="D631" s="96">
        <v>19.7837657</v>
      </c>
      <c r="E631" s="30">
        <v>58992.11</v>
      </c>
      <c r="G631" s="41">
        <f t="shared" si="281"/>
        <v>4</v>
      </c>
      <c r="H631" s="95">
        <v>42389</v>
      </c>
      <c r="I631" s="97">
        <f t="shared" si="282"/>
        <v>18.822844</v>
      </c>
      <c r="J631" s="30">
        <f t="shared" si="283"/>
        <v>37645.4781611</v>
      </c>
      <c r="K631" s="30"/>
      <c r="L631" s="30"/>
      <c r="M631" s="30"/>
      <c r="N631" s="30"/>
      <c r="P631" s="41"/>
      <c r="AC631" s="41"/>
    </row>
    <row r="632" spans="3:29" s="24" customFormat="1" ht="12.75" x14ac:dyDescent="0.2">
      <c r="C632" s="95">
        <v>41871</v>
      </c>
      <c r="D632" s="96">
        <v>19.911213149999998</v>
      </c>
      <c r="E632" s="30">
        <v>58878.239999999998</v>
      </c>
      <c r="G632" s="41">
        <f t="shared" si="281"/>
        <v>5</v>
      </c>
      <c r="H632" s="95">
        <v>42390</v>
      </c>
      <c r="I632" s="97">
        <f t="shared" si="282"/>
        <v>18.575175000000002</v>
      </c>
      <c r="J632" s="30">
        <f t="shared" si="283"/>
        <v>37717.108704699996</v>
      </c>
      <c r="K632" s="30"/>
      <c r="L632" s="30"/>
      <c r="M632" s="30"/>
      <c r="N632" s="30"/>
      <c r="P632" s="41"/>
      <c r="AC632" s="41"/>
    </row>
    <row r="633" spans="3:29" s="24" customFormat="1" ht="12.75" x14ac:dyDescent="0.2">
      <c r="C633" s="95">
        <v>41870</v>
      </c>
      <c r="D633" s="96">
        <v>20.048464249999999</v>
      </c>
      <c r="E633" s="30">
        <v>58449.29</v>
      </c>
      <c r="G633" s="41">
        <f t="shared" si="281"/>
        <v>6</v>
      </c>
      <c r="H633" s="95">
        <v>42391</v>
      </c>
      <c r="I633" s="97">
        <f t="shared" si="282"/>
        <v>19.30827524</v>
      </c>
      <c r="J633" s="30">
        <f t="shared" si="283"/>
        <v>38031.220451599998</v>
      </c>
      <c r="K633" s="30"/>
      <c r="L633" s="30"/>
      <c r="M633" s="97">
        <f t="shared" ref="M633:N633" si="298">AVERAGE(I629:I633)</f>
        <v>18.876340504000002</v>
      </c>
      <c r="N633" s="30">
        <f t="shared" si="298"/>
        <v>37877.618814539994</v>
      </c>
      <c r="P633" s="41"/>
      <c r="AC633" s="41"/>
    </row>
    <row r="634" spans="3:29" s="24" customFormat="1" ht="12.75" x14ac:dyDescent="0.2">
      <c r="C634" s="95">
        <v>41869</v>
      </c>
      <c r="D634" s="96">
        <v>19.871998550000001</v>
      </c>
      <c r="E634" s="30">
        <v>57560.72</v>
      </c>
      <c r="G634" s="41">
        <f t="shared" si="281"/>
        <v>7</v>
      </c>
      <c r="H634" s="95">
        <v>42392</v>
      </c>
      <c r="I634" s="97" t="str">
        <f t="shared" si="282"/>
        <v/>
      </c>
      <c r="J634" s="30" t="str">
        <f t="shared" si="283"/>
        <v/>
      </c>
      <c r="K634" s="30"/>
      <c r="L634" s="30"/>
      <c r="M634" s="30"/>
      <c r="N634" s="30"/>
      <c r="P634" s="41"/>
      <c r="AC634" s="41"/>
    </row>
    <row r="635" spans="3:29" s="24" customFormat="1" ht="12.75" x14ac:dyDescent="0.2">
      <c r="C635" s="95">
        <v>41866</v>
      </c>
      <c r="D635" s="96">
        <v>19.59749635</v>
      </c>
      <c r="E635" s="30">
        <v>56963.65</v>
      </c>
      <c r="G635" s="41">
        <f t="shared" si="281"/>
        <v>1</v>
      </c>
      <c r="H635" s="95">
        <v>42393</v>
      </c>
      <c r="I635" s="97" t="str">
        <f t="shared" si="282"/>
        <v/>
      </c>
      <c r="J635" s="30" t="str">
        <f t="shared" si="283"/>
        <v/>
      </c>
      <c r="K635" s="30"/>
      <c r="L635" s="30"/>
      <c r="M635" s="30"/>
      <c r="N635" s="30"/>
      <c r="P635" s="41"/>
      <c r="AC635" s="41"/>
    </row>
    <row r="636" spans="3:29" s="24" customFormat="1" ht="12.75" x14ac:dyDescent="0.2">
      <c r="C636" s="95">
        <v>41865</v>
      </c>
      <c r="D636" s="96">
        <v>19.146528450000002</v>
      </c>
      <c r="E636" s="30">
        <v>55780.41</v>
      </c>
      <c r="G636" s="41">
        <f t="shared" si="281"/>
        <v>2</v>
      </c>
      <c r="H636" s="95">
        <v>42394</v>
      </c>
      <c r="I636" s="97" t="str">
        <f t="shared" si="282"/>
        <v/>
      </c>
      <c r="J636" s="30" t="str">
        <f t="shared" si="283"/>
        <v/>
      </c>
      <c r="K636" s="97">
        <f t="shared" ref="K636:L636" si="299">AVERAGE(I630:I633,I636)</f>
        <v>18.907051460000002</v>
      </c>
      <c r="L636" s="30">
        <f t="shared" si="299"/>
        <v>37862.705316524996</v>
      </c>
      <c r="M636" s="30"/>
      <c r="N636" s="30"/>
      <c r="P636" s="41"/>
      <c r="AC636" s="41"/>
    </row>
    <row r="637" spans="3:29" s="24" customFormat="1" ht="12.75" x14ac:dyDescent="0.2">
      <c r="C637" s="95">
        <v>41864</v>
      </c>
      <c r="D637" s="96">
        <v>19.028884649999998</v>
      </c>
      <c r="E637" s="30">
        <v>55581.19</v>
      </c>
      <c r="G637" s="41">
        <f t="shared" si="281"/>
        <v>3</v>
      </c>
      <c r="H637" s="95">
        <v>42395</v>
      </c>
      <c r="I637" s="97">
        <f t="shared" si="282"/>
        <v>19.595571280000001</v>
      </c>
      <c r="J637" s="30">
        <f t="shared" si="283"/>
        <v>37497.476179199999</v>
      </c>
      <c r="K637" s="30"/>
      <c r="L637" s="30"/>
      <c r="M637" s="30"/>
      <c r="N637" s="30"/>
      <c r="P637" s="41"/>
      <c r="AC637" s="41"/>
    </row>
    <row r="638" spans="3:29" s="24" customFormat="1" ht="12.75" x14ac:dyDescent="0.2">
      <c r="C638" s="95">
        <v>41863</v>
      </c>
      <c r="D638" s="96">
        <v>19.421030649999999</v>
      </c>
      <c r="E638" s="30">
        <v>56442.34</v>
      </c>
      <c r="G638" s="41">
        <f t="shared" si="281"/>
        <v>4</v>
      </c>
      <c r="H638" s="95">
        <v>42396</v>
      </c>
      <c r="I638" s="97">
        <f t="shared" si="282"/>
        <v>20.447552640000001</v>
      </c>
      <c r="J638" s="30">
        <f t="shared" si="283"/>
        <v>38376.367558099999</v>
      </c>
      <c r="K638" s="30"/>
      <c r="L638" s="30"/>
      <c r="M638" s="30"/>
      <c r="N638" s="30"/>
      <c r="P638" s="41"/>
      <c r="AC638" s="41"/>
    </row>
    <row r="639" spans="3:29" s="24" customFormat="1" ht="12.75" x14ac:dyDescent="0.2">
      <c r="C639" s="95">
        <v>41862</v>
      </c>
      <c r="D639" s="96">
        <v>19.607299999999999</v>
      </c>
      <c r="E639" s="30">
        <v>56613.32</v>
      </c>
      <c r="G639" s="41">
        <f t="shared" si="281"/>
        <v>5</v>
      </c>
      <c r="H639" s="95">
        <v>42397</v>
      </c>
      <c r="I639" s="97">
        <f t="shared" si="282"/>
        <v>20.66550136</v>
      </c>
      <c r="J639" s="30">
        <f t="shared" si="283"/>
        <v>38630.192052899998</v>
      </c>
      <c r="K639" s="30"/>
      <c r="L639" s="30"/>
      <c r="M639" s="30"/>
      <c r="N639" s="30"/>
      <c r="P639" s="41"/>
      <c r="AC639" s="41"/>
    </row>
    <row r="640" spans="3:29" s="24" customFormat="1" ht="12.75" x14ac:dyDescent="0.2">
      <c r="C640" s="95">
        <v>41859</v>
      </c>
      <c r="D640" s="96">
        <v>19.166135749999999</v>
      </c>
      <c r="E640" s="30">
        <v>55572.93</v>
      </c>
      <c r="G640" s="41">
        <f t="shared" si="281"/>
        <v>6</v>
      </c>
      <c r="H640" s="95">
        <v>42398</v>
      </c>
      <c r="I640" s="97">
        <f t="shared" si="282"/>
        <v>21.121212320000001</v>
      </c>
      <c r="J640" s="30">
        <f t="shared" si="283"/>
        <v>40405.990161900001</v>
      </c>
      <c r="K640" s="30"/>
      <c r="L640" s="30"/>
      <c r="M640" s="97">
        <f t="shared" ref="M640:N640" si="300">AVERAGE(I636:I640)</f>
        <v>20.457459400000001</v>
      </c>
      <c r="N640" s="30">
        <f t="shared" si="300"/>
        <v>38727.506488024999</v>
      </c>
      <c r="P640" s="41"/>
      <c r="AC640" s="41"/>
    </row>
    <row r="641" spans="3:29" s="24" customFormat="1" ht="12.75" x14ac:dyDescent="0.2">
      <c r="C641" s="95">
        <v>41858</v>
      </c>
      <c r="D641" s="96">
        <v>19.254368599999999</v>
      </c>
      <c r="E641" s="30">
        <v>56188.05</v>
      </c>
      <c r="G641" s="41">
        <f t="shared" si="281"/>
        <v>7</v>
      </c>
      <c r="H641" s="95">
        <v>42399</v>
      </c>
      <c r="I641" s="97" t="str">
        <f t="shared" si="282"/>
        <v/>
      </c>
      <c r="J641" s="30" t="str">
        <f t="shared" si="283"/>
        <v/>
      </c>
      <c r="K641" s="30"/>
      <c r="L641" s="30"/>
      <c r="M641" s="30"/>
      <c r="N641" s="30"/>
      <c r="P641" s="41"/>
      <c r="AC641" s="41"/>
    </row>
    <row r="642" spans="3:29" s="24" customFormat="1" ht="12.75" x14ac:dyDescent="0.2">
      <c r="C642" s="95">
        <v>41857</v>
      </c>
      <c r="D642" s="96">
        <v>18.921044500000001</v>
      </c>
      <c r="E642" s="30">
        <v>56487.18</v>
      </c>
      <c r="G642" s="41">
        <f t="shared" si="281"/>
        <v>1</v>
      </c>
      <c r="H642" s="95">
        <v>42400</v>
      </c>
      <c r="I642" s="97" t="str">
        <f t="shared" si="282"/>
        <v/>
      </c>
      <c r="J642" s="30" t="str">
        <f t="shared" si="283"/>
        <v/>
      </c>
      <c r="K642" s="30"/>
      <c r="L642" s="30"/>
      <c r="M642" s="30"/>
      <c r="N642" s="30"/>
      <c r="P642" s="41"/>
      <c r="AC642" s="41"/>
    </row>
    <row r="643" spans="3:29" s="24" customFormat="1" ht="12.75" x14ac:dyDescent="0.2">
      <c r="C643" s="95">
        <v>41856</v>
      </c>
      <c r="D643" s="96">
        <v>19.332797800000002</v>
      </c>
      <c r="E643" s="30">
        <v>56202.1</v>
      </c>
      <c r="G643" s="41">
        <f t="shared" si="281"/>
        <v>2</v>
      </c>
      <c r="H643" s="95">
        <v>42401</v>
      </c>
      <c r="I643" s="97">
        <f t="shared" si="282"/>
        <v>21.141025840000001</v>
      </c>
      <c r="J643" s="30">
        <f t="shared" si="283"/>
        <v>40570.036222399998</v>
      </c>
      <c r="K643" s="97">
        <f t="shared" ref="K643:L643" si="301">AVERAGE(I637:I640,I643)</f>
        <v>20.594172688</v>
      </c>
      <c r="L643" s="30">
        <f t="shared" si="301"/>
        <v>39096.012434899996</v>
      </c>
      <c r="M643" s="30"/>
      <c r="N643" s="30"/>
      <c r="P643" s="41"/>
      <c r="AC643" s="41"/>
    </row>
    <row r="644" spans="3:29" s="24" customFormat="1" ht="12.75" x14ac:dyDescent="0.2">
      <c r="C644" s="95">
        <v>41855</v>
      </c>
      <c r="D644" s="96">
        <v>19.617103650000001</v>
      </c>
      <c r="E644" s="30">
        <v>56616.33</v>
      </c>
      <c r="G644" s="41">
        <f t="shared" si="281"/>
        <v>3</v>
      </c>
      <c r="H644" s="95">
        <v>42402</v>
      </c>
      <c r="I644" s="97">
        <f t="shared" si="282"/>
        <v>20.5069932</v>
      </c>
      <c r="J644" s="30">
        <f t="shared" si="283"/>
        <v>38596.167316699997</v>
      </c>
      <c r="K644" s="30"/>
      <c r="L644" s="30"/>
      <c r="M644" s="30"/>
      <c r="N644" s="30"/>
      <c r="P644" s="41"/>
      <c r="AC644" s="41"/>
    </row>
    <row r="645" spans="3:29" s="24" customFormat="1" ht="12.75" x14ac:dyDescent="0.2">
      <c r="C645" s="95">
        <v>41852</v>
      </c>
      <c r="D645" s="96">
        <v>19.813176649999999</v>
      </c>
      <c r="E645" s="30">
        <v>55902.87</v>
      </c>
      <c r="G645" s="41">
        <f t="shared" si="281"/>
        <v>4</v>
      </c>
      <c r="H645" s="95">
        <v>42403</v>
      </c>
      <c r="I645" s="97">
        <f t="shared" si="282"/>
        <v>20.586247279999998</v>
      </c>
      <c r="J645" s="30">
        <f t="shared" si="283"/>
        <v>39588.8164015</v>
      </c>
      <c r="K645" s="30"/>
      <c r="L645" s="30"/>
      <c r="M645" s="30"/>
      <c r="N645" s="30"/>
      <c r="P645" s="41"/>
      <c r="AC645" s="41"/>
    </row>
    <row r="646" spans="3:29" s="24" customFormat="1" ht="12.75" x14ac:dyDescent="0.2">
      <c r="C646" s="95">
        <v>41851</v>
      </c>
      <c r="D646" s="96">
        <v>19.695532849999999</v>
      </c>
      <c r="E646" s="30">
        <v>55829.41</v>
      </c>
      <c r="G646" s="41">
        <f t="shared" si="281"/>
        <v>5</v>
      </c>
      <c r="H646" s="95">
        <v>42404</v>
      </c>
      <c r="I646" s="97">
        <f t="shared" si="282"/>
        <v>21.299534000000001</v>
      </c>
      <c r="J646" s="30">
        <f t="shared" si="283"/>
        <v>40821.7359774</v>
      </c>
      <c r="K646" s="30"/>
      <c r="L646" s="30"/>
      <c r="M646" s="30"/>
      <c r="N646" s="30"/>
      <c r="P646" s="41"/>
      <c r="AC646" s="41"/>
    </row>
    <row r="647" spans="3:29" s="24" customFormat="1" ht="12.75" x14ac:dyDescent="0.2">
      <c r="C647" s="95">
        <v>41850</v>
      </c>
      <c r="D647" s="96">
        <v>20.205322649999999</v>
      </c>
      <c r="E647" s="30">
        <v>56877.97</v>
      </c>
      <c r="G647" s="41">
        <f t="shared" ref="G647:G710" si="302">WEEKDAY(H647)</f>
        <v>6</v>
      </c>
      <c r="H647" s="95">
        <v>42405</v>
      </c>
      <c r="I647" s="97">
        <f t="shared" ref="I647:I710" si="303">IFERROR(VLOOKUP(H647,$C$6:$E$936,2,FALSE),"")</f>
        <v>21.656177360000001</v>
      </c>
      <c r="J647" s="30">
        <f t="shared" ref="J647:J710" si="304">IFERROR(VLOOKUP(H647,$C$6:$E$936,3,FALSE),"")</f>
        <v>40592.094121599999</v>
      </c>
      <c r="K647" s="30"/>
      <c r="L647" s="30"/>
      <c r="M647" s="97">
        <f t="shared" ref="M647:N647" si="305">AVERAGE(I643:I647)</f>
        <v>21.037995536000004</v>
      </c>
      <c r="N647" s="30">
        <f t="shared" si="305"/>
        <v>40033.77000792</v>
      </c>
      <c r="P647" s="41"/>
      <c r="AC647" s="41"/>
    </row>
    <row r="648" spans="3:29" s="24" customFormat="1" ht="12.75" x14ac:dyDescent="0.2">
      <c r="C648" s="95">
        <v>41849</v>
      </c>
      <c r="D648" s="96">
        <v>20.626879599999999</v>
      </c>
      <c r="E648" s="30">
        <v>57118.81</v>
      </c>
      <c r="G648" s="41">
        <f t="shared" si="302"/>
        <v>7</v>
      </c>
      <c r="H648" s="95">
        <v>42406</v>
      </c>
      <c r="I648" s="97" t="str">
        <f t="shared" si="303"/>
        <v/>
      </c>
      <c r="J648" s="30" t="str">
        <f t="shared" si="304"/>
        <v/>
      </c>
      <c r="K648" s="30"/>
      <c r="L648" s="30"/>
      <c r="M648" s="30"/>
      <c r="N648" s="30"/>
      <c r="P648" s="41"/>
      <c r="AC648" s="41"/>
    </row>
    <row r="649" spans="3:29" s="24" customFormat="1" ht="12.75" x14ac:dyDescent="0.2">
      <c r="C649" s="95">
        <v>41848</v>
      </c>
      <c r="D649" s="96">
        <v>21.322938749999999</v>
      </c>
      <c r="E649" s="30">
        <v>57695.72</v>
      </c>
      <c r="G649" s="41">
        <f t="shared" si="302"/>
        <v>1</v>
      </c>
      <c r="H649" s="95">
        <v>42407</v>
      </c>
      <c r="I649" s="97" t="str">
        <f t="shared" si="303"/>
        <v/>
      </c>
      <c r="J649" s="30" t="str">
        <f t="shared" si="304"/>
        <v/>
      </c>
      <c r="K649" s="30"/>
      <c r="L649" s="30"/>
      <c r="M649" s="30"/>
      <c r="N649" s="30"/>
      <c r="P649" s="41"/>
      <c r="AC649" s="41"/>
    </row>
    <row r="650" spans="3:29" s="24" customFormat="1" ht="12.75" x14ac:dyDescent="0.2">
      <c r="C650" s="95">
        <v>41845</v>
      </c>
      <c r="D650" s="96">
        <v>21.5484227</v>
      </c>
      <c r="E650" s="30">
        <v>57821.08</v>
      </c>
      <c r="G650" s="41">
        <f t="shared" si="302"/>
        <v>2</v>
      </c>
      <c r="H650" s="95">
        <v>42408</v>
      </c>
      <c r="I650" s="97" t="str">
        <f t="shared" si="303"/>
        <v/>
      </c>
      <c r="J650" s="30" t="str">
        <f t="shared" si="304"/>
        <v/>
      </c>
      <c r="K650" s="97">
        <f t="shared" ref="K650:L650" si="306">AVERAGE(I644:I647,I650)</f>
        <v>21.01223796</v>
      </c>
      <c r="L650" s="30">
        <f t="shared" si="306"/>
        <v>39899.703454300005</v>
      </c>
      <c r="M650" s="30"/>
      <c r="N650" s="30"/>
      <c r="P650" s="41"/>
      <c r="AC650" s="41"/>
    </row>
    <row r="651" spans="3:29" s="24" customFormat="1" ht="12.75" x14ac:dyDescent="0.2">
      <c r="C651" s="95">
        <v>41844</v>
      </c>
      <c r="D651" s="96">
        <v>21.999390600000002</v>
      </c>
      <c r="E651" s="30">
        <v>57977.56</v>
      </c>
      <c r="G651" s="41">
        <f t="shared" si="302"/>
        <v>3</v>
      </c>
      <c r="H651" s="95">
        <v>42409</v>
      </c>
      <c r="I651" s="97" t="str">
        <f t="shared" si="303"/>
        <v/>
      </c>
      <c r="J651" s="30" t="str">
        <f t="shared" si="304"/>
        <v/>
      </c>
      <c r="K651" s="30"/>
      <c r="L651" s="30"/>
      <c r="M651" s="30"/>
      <c r="N651" s="30"/>
      <c r="P651" s="41"/>
      <c r="AC651" s="41"/>
    </row>
    <row r="652" spans="3:29" s="24" customFormat="1" ht="12.75" x14ac:dyDescent="0.2">
      <c r="C652" s="95">
        <v>41843</v>
      </c>
      <c r="D652" s="96">
        <v>21.783710299999999</v>
      </c>
      <c r="E652" s="30">
        <v>57419.96</v>
      </c>
      <c r="G652" s="41">
        <f t="shared" si="302"/>
        <v>4</v>
      </c>
      <c r="H652" s="95">
        <v>42410</v>
      </c>
      <c r="I652" s="97">
        <f t="shared" si="303"/>
        <v>21.745338199999999</v>
      </c>
      <c r="J652" s="30">
        <f t="shared" si="304"/>
        <v>40376.579793800003</v>
      </c>
      <c r="K652" s="30"/>
      <c r="L652" s="30"/>
      <c r="M652" s="30"/>
      <c r="N652" s="30"/>
      <c r="P652" s="41"/>
      <c r="AC652" s="41"/>
    </row>
    <row r="653" spans="3:29" s="24" customFormat="1" ht="12.75" x14ac:dyDescent="0.2">
      <c r="C653" s="95">
        <v>41842</v>
      </c>
      <c r="D653" s="96">
        <v>22.156248999999999</v>
      </c>
      <c r="E653" s="30">
        <v>57983.32</v>
      </c>
      <c r="G653" s="41">
        <f t="shared" si="302"/>
        <v>5</v>
      </c>
      <c r="H653" s="95">
        <v>42411</v>
      </c>
      <c r="I653" s="97">
        <f t="shared" si="303"/>
        <v>21.299534000000001</v>
      </c>
      <c r="J653" s="30">
        <f t="shared" si="304"/>
        <v>39318.302911300001</v>
      </c>
      <c r="K653" s="30"/>
      <c r="L653" s="30"/>
      <c r="M653" s="30"/>
      <c r="N653" s="30"/>
      <c r="P653" s="41"/>
      <c r="AC653" s="41"/>
    </row>
    <row r="654" spans="3:29" s="24" customFormat="1" ht="12.75" x14ac:dyDescent="0.2">
      <c r="C654" s="95">
        <v>41841</v>
      </c>
      <c r="D654" s="96">
        <v>22.352322000000001</v>
      </c>
      <c r="E654" s="30">
        <v>57633.919999999998</v>
      </c>
      <c r="G654" s="41">
        <f t="shared" si="302"/>
        <v>6</v>
      </c>
      <c r="H654" s="95">
        <v>42412</v>
      </c>
      <c r="I654" s="97">
        <f t="shared" si="303"/>
        <v>21.101398799999998</v>
      </c>
      <c r="J654" s="30">
        <f t="shared" si="304"/>
        <v>39808.045794099999</v>
      </c>
      <c r="K654" s="30"/>
      <c r="L654" s="30"/>
      <c r="M654" s="97">
        <f t="shared" ref="M654:N654" si="307">AVERAGE(I650:I654)</f>
        <v>21.382090333333334</v>
      </c>
      <c r="N654" s="30">
        <f t="shared" si="307"/>
        <v>39834.309499733332</v>
      </c>
      <c r="P654" s="41"/>
      <c r="AC654" s="41"/>
    </row>
    <row r="655" spans="3:29" s="24" customFormat="1" ht="12.75" x14ac:dyDescent="0.2">
      <c r="C655" s="95">
        <v>41838</v>
      </c>
      <c r="D655" s="96">
        <v>22.3327147</v>
      </c>
      <c r="E655" s="30">
        <v>57012.9</v>
      </c>
      <c r="G655" s="41">
        <f t="shared" si="302"/>
        <v>7</v>
      </c>
      <c r="H655" s="95">
        <v>42413</v>
      </c>
      <c r="I655" s="97" t="str">
        <f t="shared" si="303"/>
        <v/>
      </c>
      <c r="J655" s="30" t="str">
        <f t="shared" si="304"/>
        <v/>
      </c>
      <c r="K655" s="30"/>
      <c r="L655" s="30"/>
      <c r="M655" s="30"/>
      <c r="N655" s="30"/>
      <c r="P655" s="41"/>
      <c r="AC655" s="41"/>
    </row>
    <row r="656" spans="3:29" s="24" customFormat="1" ht="12.75" x14ac:dyDescent="0.2">
      <c r="C656" s="95">
        <v>41837</v>
      </c>
      <c r="D656" s="96">
        <v>22.528787699999999</v>
      </c>
      <c r="E656" s="30">
        <v>55637.51</v>
      </c>
      <c r="G656" s="41">
        <f t="shared" si="302"/>
        <v>1</v>
      </c>
      <c r="H656" s="95">
        <v>42414</v>
      </c>
      <c r="I656" s="97" t="str">
        <f t="shared" si="303"/>
        <v/>
      </c>
      <c r="J656" s="30" t="str">
        <f t="shared" si="304"/>
        <v/>
      </c>
      <c r="K656" s="30"/>
      <c r="L656" s="30"/>
      <c r="M656" s="30"/>
      <c r="N656" s="30"/>
      <c r="P656" s="41"/>
      <c r="AC656" s="41"/>
    </row>
    <row r="657" spans="3:29" s="24" customFormat="1" ht="12.75" x14ac:dyDescent="0.2">
      <c r="C657" s="95">
        <v>41836</v>
      </c>
      <c r="D657" s="96">
        <v>22.5876096</v>
      </c>
      <c r="E657" s="30">
        <v>55717.36</v>
      </c>
      <c r="G657" s="41">
        <f t="shared" si="302"/>
        <v>2</v>
      </c>
      <c r="H657" s="95">
        <v>42415</v>
      </c>
      <c r="I657" s="97">
        <f t="shared" si="303"/>
        <v>21.596736799999999</v>
      </c>
      <c r="J657" s="30">
        <f t="shared" si="304"/>
        <v>40092.892066599998</v>
      </c>
      <c r="K657" s="97">
        <f t="shared" ref="K657:L657" si="308">AVERAGE(I651:I654,I657)</f>
        <v>21.43575195</v>
      </c>
      <c r="L657" s="30">
        <f t="shared" si="308"/>
        <v>39898.955141450002</v>
      </c>
      <c r="M657" s="30"/>
      <c r="N657" s="30"/>
      <c r="P657" s="41"/>
      <c r="AC657" s="41"/>
    </row>
    <row r="658" spans="3:29" s="24" customFormat="1" ht="12.75" x14ac:dyDescent="0.2">
      <c r="C658" s="95">
        <v>41835</v>
      </c>
      <c r="D658" s="96">
        <v>22.803289899999999</v>
      </c>
      <c r="E658" s="30">
        <v>55973.61</v>
      </c>
      <c r="G658" s="41">
        <f t="shared" si="302"/>
        <v>3</v>
      </c>
      <c r="H658" s="95">
        <v>42416</v>
      </c>
      <c r="I658" s="97">
        <f t="shared" si="303"/>
        <v>21.87412608</v>
      </c>
      <c r="J658" s="30">
        <f t="shared" si="304"/>
        <v>40947.695095100004</v>
      </c>
      <c r="K658" s="30"/>
      <c r="L658" s="30"/>
      <c r="M658" s="30"/>
      <c r="N658" s="30"/>
      <c r="P658" s="41"/>
      <c r="AC658" s="41"/>
    </row>
    <row r="659" spans="3:29" s="24" customFormat="1" ht="12.75" x14ac:dyDescent="0.2">
      <c r="C659" s="95">
        <v>41834</v>
      </c>
      <c r="D659" s="96">
        <v>23.234650500000001</v>
      </c>
      <c r="E659" s="30">
        <v>55743.98</v>
      </c>
      <c r="G659" s="41">
        <f t="shared" si="302"/>
        <v>4</v>
      </c>
      <c r="H659" s="95">
        <v>42417</v>
      </c>
      <c r="I659" s="97">
        <f t="shared" si="303"/>
        <v>22.002913960000001</v>
      </c>
      <c r="J659" s="30">
        <f t="shared" si="304"/>
        <v>41630.815748100002</v>
      </c>
      <c r="K659" s="30"/>
      <c r="L659" s="30"/>
      <c r="M659" s="30"/>
      <c r="N659" s="30"/>
      <c r="P659" s="41"/>
      <c r="AC659" s="41"/>
    </row>
    <row r="660" spans="3:29" s="24" customFormat="1" ht="12.75" x14ac:dyDescent="0.2">
      <c r="C660" s="95">
        <v>41831</v>
      </c>
      <c r="D660" s="96">
        <v>23.499349049999999</v>
      </c>
      <c r="E660" s="30">
        <v>54785.93</v>
      </c>
      <c r="G660" s="41">
        <f t="shared" si="302"/>
        <v>5</v>
      </c>
      <c r="H660" s="95">
        <v>42418</v>
      </c>
      <c r="I660" s="97">
        <f t="shared" si="303"/>
        <v>21.8939396</v>
      </c>
      <c r="J660" s="30">
        <f t="shared" si="304"/>
        <v>41477.632447000004</v>
      </c>
      <c r="K660" s="30"/>
      <c r="L660" s="30"/>
      <c r="M660" s="30"/>
      <c r="N660" s="30"/>
      <c r="P660" s="41"/>
      <c r="AC660" s="41"/>
    </row>
    <row r="661" spans="3:29" s="24" customFormat="1" ht="12.75" x14ac:dyDescent="0.2">
      <c r="C661" s="95">
        <v>41830</v>
      </c>
      <c r="D661" s="96">
        <v>23.205239550000002</v>
      </c>
      <c r="E661" s="30">
        <v>54592.75</v>
      </c>
      <c r="G661" s="41">
        <f t="shared" si="302"/>
        <v>6</v>
      </c>
      <c r="H661" s="95">
        <v>42419</v>
      </c>
      <c r="I661" s="97">
        <f t="shared" si="303"/>
        <v>22.012820720000001</v>
      </c>
      <c r="J661" s="30">
        <f t="shared" si="304"/>
        <v>41543.404612300001</v>
      </c>
      <c r="K661" s="30"/>
      <c r="L661" s="30"/>
      <c r="M661" s="97">
        <f t="shared" ref="M661:N661" si="309">AVERAGE(I657:I661)</f>
        <v>21.876107431999998</v>
      </c>
      <c r="N661" s="30">
        <f t="shared" si="309"/>
        <v>41138.487993820003</v>
      </c>
      <c r="P661" s="41"/>
      <c r="AC661" s="41"/>
    </row>
    <row r="662" spans="3:29" s="24" customFormat="1" ht="12.75" x14ac:dyDescent="0.2">
      <c r="C662" s="95">
        <v>41828</v>
      </c>
      <c r="D662" s="96">
        <v>22.989559249999999</v>
      </c>
      <c r="E662" s="30">
        <v>53634.69</v>
      </c>
      <c r="G662" s="41">
        <f t="shared" si="302"/>
        <v>7</v>
      </c>
      <c r="H662" s="95">
        <v>42420</v>
      </c>
      <c r="I662" s="97" t="str">
        <f t="shared" si="303"/>
        <v/>
      </c>
      <c r="J662" s="30" t="str">
        <f t="shared" si="304"/>
        <v/>
      </c>
      <c r="K662" s="30"/>
      <c r="L662" s="30"/>
      <c r="M662" s="30"/>
      <c r="N662" s="30"/>
      <c r="P662" s="41"/>
      <c r="AC662" s="41"/>
    </row>
    <row r="663" spans="3:29" s="24" customFormat="1" ht="12.75" x14ac:dyDescent="0.2">
      <c r="C663" s="95">
        <v>41827</v>
      </c>
      <c r="D663" s="96">
        <v>23.205239550000002</v>
      </c>
      <c r="E663" s="30">
        <v>53801.83</v>
      </c>
      <c r="G663" s="41">
        <f t="shared" si="302"/>
        <v>1</v>
      </c>
      <c r="H663" s="95">
        <v>42421</v>
      </c>
      <c r="I663" s="97" t="str">
        <f t="shared" si="303"/>
        <v/>
      </c>
      <c r="J663" s="30" t="str">
        <f t="shared" si="304"/>
        <v/>
      </c>
      <c r="K663" s="30"/>
      <c r="L663" s="30"/>
      <c r="M663" s="30"/>
      <c r="N663" s="30"/>
      <c r="P663" s="41"/>
      <c r="AC663" s="41"/>
    </row>
    <row r="664" spans="3:29" s="24" customFormat="1" ht="12.75" x14ac:dyDescent="0.2">
      <c r="C664" s="95">
        <v>41824</v>
      </c>
      <c r="D664" s="96">
        <v>23.430723499999999</v>
      </c>
      <c r="E664" s="30">
        <v>54055.9</v>
      </c>
      <c r="G664" s="41">
        <f t="shared" si="302"/>
        <v>2</v>
      </c>
      <c r="H664" s="95">
        <v>42422</v>
      </c>
      <c r="I664" s="97">
        <f t="shared" si="303"/>
        <v>22.90442912</v>
      </c>
      <c r="J664" s="30">
        <f t="shared" si="304"/>
        <v>43234.854922899998</v>
      </c>
      <c r="K664" s="97">
        <f t="shared" ref="K664:L664" si="310">AVERAGE(I658:I661,I664)</f>
        <v>22.137645895999999</v>
      </c>
      <c r="L664" s="30">
        <f t="shared" si="310"/>
        <v>41766.880565080006</v>
      </c>
      <c r="M664" s="30"/>
      <c r="N664" s="30"/>
      <c r="P664" s="41"/>
      <c r="AC664" s="41"/>
    </row>
    <row r="665" spans="3:29" s="24" customFormat="1" ht="12.75" x14ac:dyDescent="0.2">
      <c r="C665" s="95">
        <v>41823</v>
      </c>
      <c r="D665" s="96">
        <v>23.303276050000001</v>
      </c>
      <c r="E665" s="30">
        <v>53874.58</v>
      </c>
      <c r="G665" s="41">
        <f t="shared" si="302"/>
        <v>3</v>
      </c>
      <c r="H665" s="95">
        <v>42423</v>
      </c>
      <c r="I665" s="97">
        <f t="shared" si="303"/>
        <v>22.745920959999999</v>
      </c>
      <c r="J665" s="30">
        <f t="shared" si="304"/>
        <v>42520.941204100003</v>
      </c>
      <c r="K665" s="30"/>
      <c r="L665" s="30"/>
      <c r="M665" s="30"/>
      <c r="N665" s="30"/>
      <c r="P665" s="41"/>
      <c r="AC665" s="41"/>
    </row>
    <row r="666" spans="3:29" s="24" customFormat="1" ht="12.75" x14ac:dyDescent="0.2">
      <c r="C666" s="95">
        <v>41822</v>
      </c>
      <c r="D666" s="96">
        <v>23.136614000000002</v>
      </c>
      <c r="E666" s="30">
        <v>53028.78</v>
      </c>
      <c r="G666" s="41">
        <f t="shared" si="302"/>
        <v>4</v>
      </c>
      <c r="H666" s="95">
        <v>42424</v>
      </c>
      <c r="I666" s="97">
        <f t="shared" si="303"/>
        <v>21.497669200000001</v>
      </c>
      <c r="J666" s="30">
        <f t="shared" si="304"/>
        <v>42084.556729999997</v>
      </c>
      <c r="K666" s="30"/>
      <c r="L666" s="30"/>
      <c r="M666" s="30"/>
      <c r="N666" s="30"/>
      <c r="P666" s="41"/>
      <c r="AC666" s="41"/>
    </row>
    <row r="667" spans="3:29" s="24" customFormat="1" ht="12.75" x14ac:dyDescent="0.2">
      <c r="C667" s="95">
        <v>41821</v>
      </c>
      <c r="D667" s="96">
        <v>23.38170525</v>
      </c>
      <c r="E667" s="30">
        <v>53171.49</v>
      </c>
      <c r="G667" s="41">
        <f t="shared" si="302"/>
        <v>5</v>
      </c>
      <c r="H667" s="95">
        <v>42425</v>
      </c>
      <c r="I667" s="97">
        <f t="shared" si="303"/>
        <v>21.943473399999998</v>
      </c>
      <c r="J667" s="30">
        <f t="shared" si="304"/>
        <v>41887.902461899997</v>
      </c>
      <c r="K667" s="30"/>
      <c r="L667" s="30"/>
      <c r="M667" s="30"/>
      <c r="N667" s="30"/>
      <c r="P667" s="41"/>
      <c r="AC667" s="41"/>
    </row>
    <row r="668" spans="3:29" s="24" customFormat="1" ht="12.75" x14ac:dyDescent="0.2">
      <c r="C668" s="95">
        <v>41820</v>
      </c>
      <c r="D668" s="96">
        <v>23.087595749999998</v>
      </c>
      <c r="E668" s="30">
        <v>53168.22</v>
      </c>
      <c r="G668" s="41">
        <f t="shared" si="302"/>
        <v>6</v>
      </c>
      <c r="H668" s="95">
        <v>42426</v>
      </c>
      <c r="I668" s="97">
        <f t="shared" si="303"/>
        <v>22.06235452</v>
      </c>
      <c r="J668" s="30">
        <f t="shared" si="304"/>
        <v>41593.079401499999</v>
      </c>
      <c r="K668" s="30"/>
      <c r="L668" s="30"/>
      <c r="M668" s="97">
        <f t="shared" ref="M668:N668" si="311">AVERAGE(I664:I668)</f>
        <v>22.23076944</v>
      </c>
      <c r="N668" s="30">
        <f t="shared" si="311"/>
        <v>42264.266944079995</v>
      </c>
      <c r="P668" s="41"/>
      <c r="AC668" s="41"/>
    </row>
    <row r="669" spans="3:29" s="24" customFormat="1" ht="12.75" x14ac:dyDescent="0.2">
      <c r="C669" s="95">
        <v>41817</v>
      </c>
      <c r="D669" s="96">
        <v>23.362097949999999</v>
      </c>
      <c r="E669" s="30">
        <v>53157.3</v>
      </c>
      <c r="G669" s="41">
        <f t="shared" si="302"/>
        <v>7</v>
      </c>
      <c r="H669" s="95">
        <v>42427</v>
      </c>
      <c r="I669" s="97" t="str">
        <f t="shared" si="303"/>
        <v/>
      </c>
      <c r="J669" s="30" t="str">
        <f t="shared" si="304"/>
        <v/>
      </c>
      <c r="K669" s="30"/>
      <c r="L669" s="30"/>
      <c r="M669" s="30"/>
      <c r="N669" s="30"/>
      <c r="P669" s="41"/>
      <c r="AC669" s="41"/>
    </row>
    <row r="670" spans="3:29" s="24" customFormat="1" ht="12.75" x14ac:dyDescent="0.2">
      <c r="C670" s="95">
        <v>41816</v>
      </c>
      <c r="D670" s="96">
        <v>23.332687</v>
      </c>
      <c r="E670" s="30">
        <v>53506.75</v>
      </c>
      <c r="G670" s="41">
        <f t="shared" si="302"/>
        <v>1</v>
      </c>
      <c r="H670" s="95">
        <v>42428</v>
      </c>
      <c r="I670" s="97" t="str">
        <f t="shared" si="303"/>
        <v/>
      </c>
      <c r="J670" s="30" t="str">
        <f t="shared" si="304"/>
        <v/>
      </c>
      <c r="K670" s="30"/>
      <c r="L670" s="30"/>
      <c r="M670" s="30"/>
      <c r="N670" s="30"/>
      <c r="P670" s="41"/>
      <c r="AC670" s="41"/>
    </row>
    <row r="671" spans="3:29" s="24" customFormat="1" ht="12.75" x14ac:dyDescent="0.2">
      <c r="C671" s="95">
        <v>41815</v>
      </c>
      <c r="D671" s="96">
        <v>23.430723499999999</v>
      </c>
      <c r="E671" s="30">
        <v>53425.74</v>
      </c>
      <c r="G671" s="41">
        <f t="shared" si="302"/>
        <v>2</v>
      </c>
      <c r="H671" s="95">
        <v>42429</v>
      </c>
      <c r="I671" s="97">
        <f t="shared" si="303"/>
        <v>22.39918436</v>
      </c>
      <c r="J671" s="30">
        <f t="shared" si="304"/>
        <v>42793.859989700002</v>
      </c>
      <c r="K671" s="97">
        <f t="shared" ref="K671:L671" si="312">AVERAGE(I665:I668,I671)</f>
        <v>22.129720487999997</v>
      </c>
      <c r="L671" s="30">
        <f t="shared" si="312"/>
        <v>42176.067957439998</v>
      </c>
      <c r="M671" s="30"/>
      <c r="N671" s="30"/>
      <c r="P671" s="41"/>
      <c r="AC671" s="41"/>
    </row>
    <row r="672" spans="3:29" s="24" customFormat="1" ht="12.75" x14ac:dyDescent="0.2">
      <c r="C672" s="95">
        <v>41814</v>
      </c>
      <c r="D672" s="96">
        <v>23.597385549999998</v>
      </c>
      <c r="E672" s="30">
        <v>54280.78</v>
      </c>
      <c r="G672" s="41">
        <f t="shared" si="302"/>
        <v>3</v>
      </c>
      <c r="H672" s="95">
        <v>42430</v>
      </c>
      <c r="I672" s="97">
        <f t="shared" si="303"/>
        <v>22.69638716</v>
      </c>
      <c r="J672" s="30">
        <f t="shared" si="304"/>
        <v>44121.7914561</v>
      </c>
      <c r="K672" s="30"/>
      <c r="L672" s="30"/>
      <c r="M672" s="30"/>
      <c r="N672" s="30"/>
      <c r="P672" s="41"/>
      <c r="AC672" s="41"/>
    </row>
    <row r="673" spans="3:29" s="24" customFormat="1" ht="12.75" x14ac:dyDescent="0.2">
      <c r="C673" s="95">
        <v>41813</v>
      </c>
      <c r="D673" s="96">
        <v>23.38170525</v>
      </c>
      <c r="E673" s="30">
        <v>54210.05</v>
      </c>
      <c r="G673" s="41">
        <f t="shared" si="302"/>
        <v>4</v>
      </c>
      <c r="H673" s="95">
        <v>42431</v>
      </c>
      <c r="I673" s="97">
        <f t="shared" si="303"/>
        <v>22.488345200000001</v>
      </c>
      <c r="J673" s="30">
        <f t="shared" si="304"/>
        <v>44893.481058099998</v>
      </c>
      <c r="K673" s="30"/>
      <c r="L673" s="30"/>
      <c r="M673" s="30"/>
      <c r="N673" s="30"/>
      <c r="P673" s="41"/>
      <c r="AC673" s="41"/>
    </row>
    <row r="674" spans="3:29" s="24" customFormat="1" ht="12.75" x14ac:dyDescent="0.2">
      <c r="C674" s="95">
        <v>41810</v>
      </c>
      <c r="D674" s="96">
        <v>23.783654899999998</v>
      </c>
      <c r="E674" s="30">
        <v>54638.19</v>
      </c>
      <c r="G674" s="41">
        <f t="shared" si="302"/>
        <v>5</v>
      </c>
      <c r="H674" s="95">
        <v>42432</v>
      </c>
      <c r="I674" s="97">
        <f t="shared" si="303"/>
        <v>23.003496720000001</v>
      </c>
      <c r="J674" s="30">
        <f t="shared" si="304"/>
        <v>47193.391569799998</v>
      </c>
      <c r="K674" s="30"/>
      <c r="L674" s="30"/>
      <c r="M674" s="30"/>
      <c r="N674" s="30"/>
      <c r="P674" s="41"/>
      <c r="AC674" s="41"/>
    </row>
    <row r="675" spans="3:29" s="24" customFormat="1" ht="12.75" x14ac:dyDescent="0.2">
      <c r="C675" s="95">
        <v>41808</v>
      </c>
      <c r="D675" s="96">
        <v>23.871887749999999</v>
      </c>
      <c r="E675" s="30">
        <v>55202.54</v>
      </c>
      <c r="G675" s="41">
        <f t="shared" si="302"/>
        <v>6</v>
      </c>
      <c r="H675" s="95">
        <v>42433</v>
      </c>
      <c r="I675" s="97">
        <f t="shared" si="303"/>
        <v>22.636946600000002</v>
      </c>
      <c r="J675" s="30">
        <f t="shared" si="304"/>
        <v>49084.867819500003</v>
      </c>
      <c r="K675" s="30"/>
      <c r="L675" s="30"/>
      <c r="M675" s="97">
        <f t="shared" ref="M675:N675" si="313">AVERAGE(I671:I675)</f>
        <v>22.644872008</v>
      </c>
      <c r="N675" s="30">
        <f t="shared" si="313"/>
        <v>45617.478378640008</v>
      </c>
      <c r="P675" s="41"/>
      <c r="AC675" s="41"/>
    </row>
    <row r="676" spans="3:29" s="24" customFormat="1" ht="12.75" x14ac:dyDescent="0.2">
      <c r="C676" s="95">
        <v>41807</v>
      </c>
      <c r="D676" s="96">
        <v>23.352294300000001</v>
      </c>
      <c r="E676" s="30">
        <v>54299.95</v>
      </c>
      <c r="G676" s="41">
        <f t="shared" si="302"/>
        <v>7</v>
      </c>
      <c r="H676" s="95">
        <v>42434</v>
      </c>
      <c r="I676" s="97" t="str">
        <f t="shared" si="303"/>
        <v/>
      </c>
      <c r="J676" s="30" t="str">
        <f t="shared" si="304"/>
        <v/>
      </c>
      <c r="K676" s="30"/>
      <c r="L676" s="30"/>
      <c r="M676" s="30"/>
      <c r="N676" s="30"/>
      <c r="P676" s="41"/>
      <c r="AC676" s="41"/>
    </row>
    <row r="677" spans="3:29" s="24" customFormat="1" ht="12.75" x14ac:dyDescent="0.2">
      <c r="C677" s="95">
        <v>41806</v>
      </c>
      <c r="D677" s="96">
        <v>22.9601483</v>
      </c>
      <c r="E677" s="30">
        <v>54629.55</v>
      </c>
      <c r="G677" s="41">
        <f t="shared" si="302"/>
        <v>1</v>
      </c>
      <c r="H677" s="95">
        <v>42435</v>
      </c>
      <c r="I677" s="97" t="str">
        <f t="shared" si="303"/>
        <v/>
      </c>
      <c r="J677" s="30" t="str">
        <f t="shared" si="304"/>
        <v/>
      </c>
      <c r="K677" s="30"/>
      <c r="L677" s="30"/>
      <c r="M677" s="30"/>
      <c r="N677" s="30"/>
      <c r="P677" s="41"/>
      <c r="AC677" s="41"/>
    </row>
    <row r="678" spans="3:29" s="24" customFormat="1" ht="12.75" x14ac:dyDescent="0.2">
      <c r="C678" s="95">
        <v>41803</v>
      </c>
      <c r="D678" s="96">
        <v>22.832700849999998</v>
      </c>
      <c r="E678" s="30">
        <v>54806.64</v>
      </c>
      <c r="G678" s="41">
        <f t="shared" si="302"/>
        <v>2</v>
      </c>
      <c r="H678" s="95">
        <v>42436</v>
      </c>
      <c r="I678" s="97">
        <f t="shared" si="303"/>
        <v>22.587412799999999</v>
      </c>
      <c r="J678" s="30">
        <f t="shared" si="304"/>
        <v>49246.101598699999</v>
      </c>
      <c r="K678" s="97">
        <f t="shared" ref="K678:L678" si="314">AVERAGE(I672:I675,I678)</f>
        <v>22.682517695999998</v>
      </c>
      <c r="L678" s="30">
        <f t="shared" si="314"/>
        <v>46907.926700440003</v>
      </c>
      <c r="M678" s="30"/>
      <c r="N678" s="30"/>
      <c r="P678" s="41"/>
      <c r="AC678" s="41"/>
    </row>
    <row r="679" spans="3:29" s="24" customFormat="1" ht="12.75" x14ac:dyDescent="0.2">
      <c r="C679" s="95">
        <v>41801</v>
      </c>
      <c r="D679" s="96">
        <v>22.5876096</v>
      </c>
      <c r="E679" s="30">
        <v>55102.44</v>
      </c>
      <c r="G679" s="41">
        <f t="shared" si="302"/>
        <v>3</v>
      </c>
      <c r="H679" s="95">
        <v>42437</v>
      </c>
      <c r="I679" s="97">
        <f t="shared" si="303"/>
        <v>22.676573640000001</v>
      </c>
      <c r="J679" s="30">
        <f t="shared" si="304"/>
        <v>49102.135161400001</v>
      </c>
      <c r="K679" s="30"/>
      <c r="L679" s="30"/>
      <c r="M679" s="30"/>
      <c r="N679" s="30"/>
      <c r="P679" s="41"/>
      <c r="AC679" s="41"/>
    </row>
    <row r="680" spans="3:29" s="24" customFormat="1" ht="12.75" x14ac:dyDescent="0.2">
      <c r="C680" s="95">
        <v>41800</v>
      </c>
      <c r="D680" s="96">
        <v>22.479769449999999</v>
      </c>
      <c r="E680" s="30">
        <v>54604.34</v>
      </c>
      <c r="G680" s="41">
        <f t="shared" si="302"/>
        <v>4</v>
      </c>
      <c r="H680" s="95">
        <v>42438</v>
      </c>
      <c r="I680" s="97">
        <f t="shared" si="303"/>
        <v>22.577506039999999</v>
      </c>
      <c r="J680" s="30">
        <f t="shared" si="304"/>
        <v>48665.090724299997</v>
      </c>
      <c r="K680" s="30"/>
      <c r="L680" s="30"/>
      <c r="M680" s="30"/>
      <c r="N680" s="30"/>
      <c r="P680" s="41"/>
      <c r="AC680" s="41"/>
    </row>
    <row r="681" spans="3:29" s="24" customFormat="1" ht="12.75" x14ac:dyDescent="0.2">
      <c r="C681" s="95">
        <v>41799</v>
      </c>
      <c r="D681" s="96">
        <v>22.156248999999999</v>
      </c>
      <c r="E681" s="30">
        <v>54273.16</v>
      </c>
      <c r="G681" s="41">
        <f t="shared" si="302"/>
        <v>5</v>
      </c>
      <c r="H681" s="95">
        <v>42439</v>
      </c>
      <c r="I681" s="97">
        <f t="shared" si="303"/>
        <v>22.7360142</v>
      </c>
      <c r="J681" s="30">
        <f t="shared" si="304"/>
        <v>49571.105159400002</v>
      </c>
      <c r="K681" s="30"/>
      <c r="L681" s="30"/>
      <c r="M681" s="30"/>
      <c r="N681" s="30"/>
      <c r="P681" s="41"/>
      <c r="AC681" s="41"/>
    </row>
    <row r="682" spans="3:29" s="24" customFormat="1" ht="12.75" x14ac:dyDescent="0.2">
      <c r="C682" s="95">
        <v>41796</v>
      </c>
      <c r="D682" s="96">
        <v>21.4307789</v>
      </c>
      <c r="E682" s="30">
        <v>53128.66</v>
      </c>
      <c r="G682" s="41">
        <f t="shared" si="302"/>
        <v>6</v>
      </c>
      <c r="H682" s="95">
        <v>42440</v>
      </c>
      <c r="I682" s="97">
        <f t="shared" si="303"/>
        <v>22.7360142</v>
      </c>
      <c r="J682" s="30">
        <f t="shared" si="304"/>
        <v>49638.675313400003</v>
      </c>
      <c r="K682" s="30"/>
      <c r="L682" s="30"/>
      <c r="M682" s="97">
        <f t="shared" ref="M682:N682" si="315">AVERAGE(I678:I682)</f>
        <v>22.662704175999998</v>
      </c>
      <c r="N682" s="30">
        <f t="shared" si="315"/>
        <v>49244.621591440009</v>
      </c>
      <c r="P682" s="41"/>
      <c r="AC682" s="41"/>
    </row>
    <row r="683" spans="3:29" s="24" customFormat="1" ht="12.75" x14ac:dyDescent="0.2">
      <c r="C683" s="95">
        <v>41795</v>
      </c>
      <c r="D683" s="96">
        <v>21.097454800000001</v>
      </c>
      <c r="E683" s="30">
        <v>51558.79</v>
      </c>
      <c r="G683" s="41">
        <f t="shared" si="302"/>
        <v>7</v>
      </c>
      <c r="H683" s="95">
        <v>42441</v>
      </c>
      <c r="I683" s="97" t="str">
        <f t="shared" si="303"/>
        <v/>
      </c>
      <c r="J683" s="30" t="str">
        <f t="shared" si="304"/>
        <v/>
      </c>
      <c r="K683" s="30"/>
      <c r="L683" s="30"/>
      <c r="M683" s="30"/>
      <c r="N683" s="30"/>
      <c r="P683" s="41"/>
      <c r="AC683" s="41"/>
    </row>
    <row r="684" spans="3:29" s="24" customFormat="1" ht="12.75" x14ac:dyDescent="0.2">
      <c r="C684" s="95">
        <v>41794</v>
      </c>
      <c r="D684" s="96">
        <v>21.852335849999999</v>
      </c>
      <c r="E684" s="30">
        <v>51832.98</v>
      </c>
      <c r="G684" s="41">
        <f t="shared" si="302"/>
        <v>1</v>
      </c>
      <c r="H684" s="95">
        <v>42442</v>
      </c>
      <c r="I684" s="97" t="str">
        <f t="shared" si="303"/>
        <v/>
      </c>
      <c r="J684" s="30" t="str">
        <f t="shared" si="304"/>
        <v/>
      </c>
      <c r="K684" s="30"/>
      <c r="L684" s="30"/>
      <c r="M684" s="30"/>
      <c r="N684" s="30"/>
      <c r="P684" s="41"/>
      <c r="AC684" s="41"/>
    </row>
    <row r="685" spans="3:29" s="24" customFormat="1" ht="12.75" x14ac:dyDescent="0.2">
      <c r="C685" s="95">
        <v>41793</v>
      </c>
      <c r="D685" s="96">
        <v>21.519011750000001</v>
      </c>
      <c r="E685" s="30">
        <v>52032.38</v>
      </c>
      <c r="G685" s="41">
        <f t="shared" si="302"/>
        <v>2</v>
      </c>
      <c r="H685" s="95">
        <v>42443</v>
      </c>
      <c r="I685" s="97">
        <f t="shared" si="303"/>
        <v>22.339743800000001</v>
      </c>
      <c r="J685" s="30">
        <f t="shared" si="304"/>
        <v>48867.334499299999</v>
      </c>
      <c r="K685" s="97">
        <f t="shared" ref="K685:L685" si="316">AVERAGE(I679:I682,I685)</f>
        <v>22.613170375999999</v>
      </c>
      <c r="L685" s="30">
        <f t="shared" si="316"/>
        <v>49168.868171559996</v>
      </c>
      <c r="M685" s="30"/>
      <c r="N685" s="30"/>
      <c r="P685" s="41"/>
      <c r="AC685" s="41"/>
    </row>
    <row r="686" spans="3:29" s="24" customFormat="1" ht="12.75" x14ac:dyDescent="0.2">
      <c r="C686" s="95">
        <v>41792</v>
      </c>
      <c r="D686" s="96">
        <v>21.509208099999999</v>
      </c>
      <c r="E686" s="30">
        <v>51605.83</v>
      </c>
      <c r="G686" s="41">
        <f t="shared" si="302"/>
        <v>3</v>
      </c>
      <c r="H686" s="95">
        <v>42444</v>
      </c>
      <c r="I686" s="97">
        <f t="shared" si="303"/>
        <v>22.151515360000001</v>
      </c>
      <c r="J686" s="30">
        <f t="shared" si="304"/>
        <v>47130.022575299998</v>
      </c>
      <c r="K686" s="30"/>
      <c r="L686" s="30"/>
      <c r="M686" s="30"/>
      <c r="N686" s="30"/>
      <c r="P686" s="41"/>
      <c r="AC686" s="41"/>
    </row>
    <row r="687" spans="3:29" s="24" customFormat="1" ht="12.75" x14ac:dyDescent="0.2">
      <c r="C687" s="95">
        <v>41789</v>
      </c>
      <c r="D687" s="96">
        <v>21.352349700000001</v>
      </c>
      <c r="E687" s="30">
        <v>51239.34</v>
      </c>
      <c r="G687" s="41">
        <f t="shared" si="302"/>
        <v>4</v>
      </c>
      <c r="H687" s="95">
        <v>42445</v>
      </c>
      <c r="I687" s="97">
        <f t="shared" si="303"/>
        <v>22.3892776</v>
      </c>
      <c r="J687" s="30">
        <f t="shared" si="304"/>
        <v>47763.431743599998</v>
      </c>
      <c r="K687" s="30"/>
      <c r="L687" s="30"/>
      <c r="M687" s="30"/>
      <c r="N687" s="30"/>
      <c r="P687" s="41"/>
      <c r="AC687" s="41"/>
    </row>
    <row r="688" spans="3:29" s="24" customFormat="1" ht="12.75" x14ac:dyDescent="0.2">
      <c r="C688" s="95">
        <v>41788</v>
      </c>
      <c r="D688" s="96">
        <v>21.61704825</v>
      </c>
      <c r="E688" s="30">
        <v>52239.34</v>
      </c>
      <c r="G688" s="41">
        <f t="shared" si="302"/>
        <v>5</v>
      </c>
      <c r="H688" s="95">
        <v>42446</v>
      </c>
      <c r="I688" s="97">
        <f t="shared" si="303"/>
        <v>22.90442912</v>
      </c>
      <c r="J688" s="30">
        <f t="shared" si="304"/>
        <v>50913.789266300002</v>
      </c>
      <c r="K688" s="30"/>
      <c r="L688" s="30"/>
      <c r="M688" s="30"/>
      <c r="N688" s="30"/>
      <c r="P688" s="41"/>
      <c r="AC688" s="41"/>
    </row>
    <row r="689" spans="3:29" s="24" customFormat="1" ht="12.75" x14ac:dyDescent="0.2">
      <c r="C689" s="95">
        <v>41787</v>
      </c>
      <c r="D689" s="96">
        <v>21.911157750000001</v>
      </c>
      <c r="E689" s="30">
        <v>52639.75</v>
      </c>
      <c r="G689" s="41">
        <f t="shared" si="302"/>
        <v>6</v>
      </c>
      <c r="H689" s="95">
        <v>42447</v>
      </c>
      <c r="I689" s="97">
        <f t="shared" si="303"/>
        <v>22.934149399999999</v>
      </c>
      <c r="J689" s="30">
        <f t="shared" si="304"/>
        <v>50814.656041000002</v>
      </c>
      <c r="K689" s="30"/>
      <c r="L689" s="30"/>
      <c r="M689" s="97">
        <f t="shared" ref="M689:N689" si="317">AVERAGE(I685:I689)</f>
        <v>22.543823056000001</v>
      </c>
      <c r="N689" s="30">
        <f t="shared" si="317"/>
        <v>49097.846825100001</v>
      </c>
      <c r="P689" s="41"/>
      <c r="AC689" s="41"/>
    </row>
    <row r="690" spans="3:29" s="24" customFormat="1" ht="12.75" x14ac:dyDescent="0.2">
      <c r="C690" s="95">
        <v>41786</v>
      </c>
      <c r="D690" s="96">
        <v>21.577833649999999</v>
      </c>
      <c r="E690" s="30">
        <v>52173.98</v>
      </c>
      <c r="G690" s="41">
        <f t="shared" si="302"/>
        <v>7</v>
      </c>
      <c r="H690" s="95">
        <v>42448</v>
      </c>
      <c r="I690" s="97" t="str">
        <f t="shared" si="303"/>
        <v/>
      </c>
      <c r="J690" s="30" t="str">
        <f t="shared" si="304"/>
        <v/>
      </c>
      <c r="K690" s="30"/>
      <c r="L690" s="30"/>
      <c r="M690" s="30"/>
      <c r="N690" s="30"/>
      <c r="P690" s="41"/>
      <c r="AC690" s="41"/>
    </row>
    <row r="691" spans="3:29" s="24" customFormat="1" ht="12.75" x14ac:dyDescent="0.2">
      <c r="C691" s="95">
        <v>41785</v>
      </c>
      <c r="D691" s="96">
        <v>22.26408915</v>
      </c>
      <c r="E691" s="30">
        <v>52932.91</v>
      </c>
      <c r="G691" s="41">
        <f t="shared" si="302"/>
        <v>1</v>
      </c>
      <c r="H691" s="95">
        <v>42449</v>
      </c>
      <c r="I691" s="97" t="str">
        <f t="shared" si="303"/>
        <v/>
      </c>
      <c r="J691" s="30" t="str">
        <f t="shared" si="304"/>
        <v/>
      </c>
      <c r="K691" s="30"/>
      <c r="L691" s="30"/>
      <c r="M691" s="30"/>
      <c r="N691" s="30"/>
      <c r="P691" s="41"/>
      <c r="AC691" s="41"/>
    </row>
    <row r="692" spans="3:29" s="24" customFormat="1" ht="12.75" x14ac:dyDescent="0.2">
      <c r="C692" s="95">
        <v>41782</v>
      </c>
      <c r="D692" s="96">
        <v>22.0582125</v>
      </c>
      <c r="E692" s="30">
        <v>52626.41</v>
      </c>
      <c r="G692" s="41">
        <f t="shared" si="302"/>
        <v>2</v>
      </c>
      <c r="H692" s="95">
        <v>42450</v>
      </c>
      <c r="I692" s="97">
        <f t="shared" si="303"/>
        <v>23.033217</v>
      </c>
      <c r="J692" s="30">
        <f t="shared" si="304"/>
        <v>51171.545880999998</v>
      </c>
      <c r="K692" s="97">
        <f t="shared" ref="K692:L692" si="318">AVERAGE(I686:I689,I692)</f>
        <v>22.682517696000001</v>
      </c>
      <c r="L692" s="30">
        <f t="shared" si="318"/>
        <v>49558.689101440003</v>
      </c>
      <c r="M692" s="30"/>
      <c r="N692" s="30"/>
      <c r="P692" s="41"/>
      <c r="AC692" s="41"/>
    </row>
    <row r="693" spans="3:29" s="24" customFormat="1" ht="12.75" x14ac:dyDescent="0.2">
      <c r="C693" s="95">
        <v>41781</v>
      </c>
      <c r="D693" s="96">
        <v>22.0582125</v>
      </c>
      <c r="E693" s="30">
        <v>52806.22</v>
      </c>
      <c r="G693" s="41">
        <f t="shared" si="302"/>
        <v>3</v>
      </c>
      <c r="H693" s="95">
        <v>42451</v>
      </c>
      <c r="I693" s="97">
        <f t="shared" si="303"/>
        <v>22.825175040000001</v>
      </c>
      <c r="J693" s="30">
        <f t="shared" si="304"/>
        <v>51010.194037399997</v>
      </c>
      <c r="K693" s="30"/>
      <c r="L693" s="30"/>
      <c r="M693" s="30"/>
      <c r="N693" s="30"/>
      <c r="P693" s="41"/>
      <c r="AC693" s="41"/>
    </row>
    <row r="694" spans="3:29" s="24" customFormat="1" ht="12.75" x14ac:dyDescent="0.2">
      <c r="C694" s="95">
        <v>41780</v>
      </c>
      <c r="D694" s="96">
        <v>21.950372349999999</v>
      </c>
      <c r="E694" s="30">
        <v>52203.37</v>
      </c>
      <c r="G694" s="41">
        <f t="shared" si="302"/>
        <v>4</v>
      </c>
      <c r="H694" s="95">
        <v>42452</v>
      </c>
      <c r="I694" s="97">
        <f t="shared" si="303"/>
        <v>22.587412799999999</v>
      </c>
      <c r="J694" s="30">
        <f t="shared" si="304"/>
        <v>49690.046963499997</v>
      </c>
      <c r="K694" s="30"/>
      <c r="L694" s="30"/>
      <c r="M694" s="30"/>
      <c r="N694" s="30"/>
      <c r="P694" s="41"/>
      <c r="AC694" s="41"/>
    </row>
    <row r="695" spans="3:29" s="24" customFormat="1" ht="12.75" x14ac:dyDescent="0.2">
      <c r="C695" s="95">
        <v>41779</v>
      </c>
      <c r="D695" s="96">
        <v>21.920961399999999</v>
      </c>
      <c r="E695" s="30">
        <v>52366.19</v>
      </c>
      <c r="G695" s="41">
        <f t="shared" si="302"/>
        <v>5</v>
      </c>
      <c r="H695" s="95">
        <v>42453</v>
      </c>
      <c r="I695" s="97">
        <f t="shared" si="303"/>
        <v>22.8846156</v>
      </c>
      <c r="J695" s="30">
        <f t="shared" si="304"/>
        <v>49657.390604599997</v>
      </c>
      <c r="K695" s="30"/>
      <c r="L695" s="30"/>
      <c r="M695" s="30"/>
      <c r="N695" s="30"/>
      <c r="P695" s="41"/>
      <c r="AC695" s="41"/>
    </row>
    <row r="696" spans="3:29" s="24" customFormat="1" ht="12.75" x14ac:dyDescent="0.2">
      <c r="C696" s="95">
        <v>41778</v>
      </c>
      <c r="D696" s="96">
        <v>22.3131074</v>
      </c>
      <c r="E696" s="30">
        <v>53353.1</v>
      </c>
      <c r="G696" s="41">
        <f t="shared" si="302"/>
        <v>6</v>
      </c>
      <c r="H696" s="95">
        <v>42454</v>
      </c>
      <c r="I696" s="97" t="str">
        <f t="shared" si="303"/>
        <v/>
      </c>
      <c r="J696" s="30" t="str">
        <f t="shared" si="304"/>
        <v/>
      </c>
      <c r="K696" s="30"/>
      <c r="L696" s="30"/>
      <c r="M696" s="97">
        <f t="shared" ref="M696:N696" si="319">AVERAGE(I692:I696)</f>
        <v>22.832605109999999</v>
      </c>
      <c r="N696" s="30">
        <f t="shared" si="319"/>
        <v>50382.294371624994</v>
      </c>
      <c r="P696" s="41"/>
      <c r="AC696" s="41"/>
    </row>
    <row r="697" spans="3:29" s="24" customFormat="1" ht="12.75" x14ac:dyDescent="0.2">
      <c r="C697" s="95">
        <v>41775</v>
      </c>
      <c r="D697" s="96">
        <v>21.75429935</v>
      </c>
      <c r="E697" s="30">
        <v>53975.76</v>
      </c>
      <c r="G697" s="41">
        <f t="shared" si="302"/>
        <v>7</v>
      </c>
      <c r="H697" s="95">
        <v>42455</v>
      </c>
      <c r="I697" s="97" t="str">
        <f t="shared" si="303"/>
        <v/>
      </c>
      <c r="J697" s="30" t="str">
        <f t="shared" si="304"/>
        <v/>
      </c>
      <c r="K697" s="30"/>
      <c r="L697" s="30"/>
      <c r="M697" s="30"/>
      <c r="N697" s="30"/>
      <c r="P697" s="41"/>
      <c r="AC697" s="41"/>
    </row>
    <row r="698" spans="3:29" s="24" customFormat="1" ht="12.75" x14ac:dyDescent="0.2">
      <c r="C698" s="95">
        <v>41774</v>
      </c>
      <c r="D698" s="96">
        <v>20.724916100000002</v>
      </c>
      <c r="E698" s="30">
        <v>53855.54</v>
      </c>
      <c r="G698" s="41">
        <f t="shared" si="302"/>
        <v>1</v>
      </c>
      <c r="H698" s="95">
        <v>42456</v>
      </c>
      <c r="I698" s="97" t="str">
        <f t="shared" si="303"/>
        <v/>
      </c>
      <c r="J698" s="30" t="str">
        <f t="shared" si="304"/>
        <v/>
      </c>
      <c r="K698" s="30"/>
      <c r="L698" s="30"/>
      <c r="M698" s="30"/>
      <c r="N698" s="30"/>
      <c r="P698" s="41"/>
      <c r="AC698" s="41"/>
    </row>
    <row r="699" spans="3:29" s="24" customFormat="1" ht="12.75" x14ac:dyDescent="0.2">
      <c r="C699" s="95">
        <v>41773</v>
      </c>
      <c r="D699" s="96">
        <v>21.048436550000002</v>
      </c>
      <c r="E699" s="30">
        <v>54412.54</v>
      </c>
      <c r="G699" s="41">
        <f t="shared" si="302"/>
        <v>2</v>
      </c>
      <c r="H699" s="95">
        <v>42457</v>
      </c>
      <c r="I699" s="97">
        <f t="shared" si="303"/>
        <v>23.528555000000001</v>
      </c>
      <c r="J699" s="30">
        <f t="shared" si="304"/>
        <v>50838.2261822</v>
      </c>
      <c r="K699" s="97">
        <f t="shared" ref="K699:L699" si="320">AVERAGE(I693:I696,I699)</f>
        <v>22.95643961</v>
      </c>
      <c r="L699" s="30">
        <f t="shared" si="320"/>
        <v>50298.964446924991</v>
      </c>
      <c r="M699" s="30"/>
      <c r="N699" s="30"/>
      <c r="P699" s="41"/>
      <c r="AC699" s="41"/>
    </row>
    <row r="700" spans="3:29" s="24" customFormat="1" ht="12.75" x14ac:dyDescent="0.2">
      <c r="C700" s="95">
        <v>41772</v>
      </c>
      <c r="D700" s="96">
        <v>21.36215335</v>
      </c>
      <c r="E700" s="30">
        <v>53907.46</v>
      </c>
      <c r="G700" s="41">
        <f t="shared" si="302"/>
        <v>3</v>
      </c>
      <c r="H700" s="95">
        <v>42458</v>
      </c>
      <c r="I700" s="97">
        <f t="shared" si="303"/>
        <v>23.637529359999998</v>
      </c>
      <c r="J700" s="30">
        <f t="shared" si="304"/>
        <v>51154.993719500002</v>
      </c>
      <c r="K700" s="30"/>
      <c r="L700" s="30"/>
      <c r="M700" s="30"/>
      <c r="N700" s="30"/>
      <c r="P700" s="41"/>
      <c r="AC700" s="41"/>
    </row>
    <row r="701" spans="3:29" s="24" customFormat="1" ht="12.75" x14ac:dyDescent="0.2">
      <c r="C701" s="95">
        <v>41771</v>
      </c>
      <c r="D701" s="96">
        <v>21.4307789</v>
      </c>
      <c r="E701" s="30">
        <v>54052.9</v>
      </c>
      <c r="G701" s="41">
        <f t="shared" si="302"/>
        <v>4</v>
      </c>
      <c r="H701" s="95">
        <v>42459</v>
      </c>
      <c r="I701" s="97">
        <f t="shared" si="303"/>
        <v>23.974359199999999</v>
      </c>
      <c r="J701" s="30">
        <f t="shared" si="304"/>
        <v>51248.924286499998</v>
      </c>
      <c r="K701" s="30"/>
      <c r="L701" s="30"/>
      <c r="M701" s="30"/>
      <c r="N701" s="30"/>
      <c r="P701" s="41"/>
      <c r="AC701" s="41"/>
    </row>
    <row r="702" spans="3:29" s="24" customFormat="1" ht="12.75" x14ac:dyDescent="0.2">
      <c r="C702" s="95">
        <v>41768</v>
      </c>
      <c r="D702" s="96">
        <v>20.813148949999999</v>
      </c>
      <c r="E702" s="30">
        <v>53100.34</v>
      </c>
      <c r="G702" s="41">
        <f t="shared" si="302"/>
        <v>5</v>
      </c>
      <c r="H702" s="95">
        <v>42460</v>
      </c>
      <c r="I702" s="97">
        <f t="shared" si="303"/>
        <v>23.75641048</v>
      </c>
      <c r="J702" s="30">
        <f t="shared" si="304"/>
        <v>50055.273100999999</v>
      </c>
      <c r="K702" s="30"/>
      <c r="L702" s="30"/>
      <c r="M702" s="30"/>
      <c r="N702" s="30"/>
      <c r="P702" s="41"/>
      <c r="AC702" s="41"/>
    </row>
    <row r="703" spans="3:29" s="24" customFormat="1" ht="12.75" x14ac:dyDescent="0.2">
      <c r="C703" s="95">
        <v>41767</v>
      </c>
      <c r="D703" s="96">
        <v>20.646486899999999</v>
      </c>
      <c r="E703" s="30">
        <v>53422.37</v>
      </c>
      <c r="G703" s="41">
        <f t="shared" si="302"/>
        <v>6</v>
      </c>
      <c r="H703" s="95">
        <v>42461</v>
      </c>
      <c r="I703" s="97">
        <f t="shared" si="303"/>
        <v>23.7266902</v>
      </c>
      <c r="J703" s="30">
        <f t="shared" si="304"/>
        <v>50561.5260757</v>
      </c>
      <c r="K703" s="30"/>
      <c r="L703" s="30"/>
      <c r="M703" s="97">
        <f t="shared" ref="M703:N703" si="321">AVERAGE(I699:I703)</f>
        <v>23.724708847999999</v>
      </c>
      <c r="N703" s="30">
        <f t="shared" si="321"/>
        <v>50771.788672980001</v>
      </c>
      <c r="P703" s="41"/>
      <c r="AC703" s="41"/>
    </row>
    <row r="704" spans="3:29" s="24" customFormat="1" ht="12.75" x14ac:dyDescent="0.2">
      <c r="C704" s="95">
        <v>41766</v>
      </c>
      <c r="D704" s="96">
        <v>21.12686575</v>
      </c>
      <c r="E704" s="30">
        <v>54052.74</v>
      </c>
      <c r="G704" s="41">
        <f t="shared" si="302"/>
        <v>7</v>
      </c>
      <c r="H704" s="95">
        <v>42462</v>
      </c>
      <c r="I704" s="97" t="str">
        <f t="shared" si="303"/>
        <v/>
      </c>
      <c r="J704" s="30" t="str">
        <f t="shared" si="304"/>
        <v/>
      </c>
      <c r="K704" s="30"/>
      <c r="L704" s="30"/>
      <c r="M704" s="30"/>
      <c r="N704" s="30"/>
      <c r="P704" s="41"/>
      <c r="AC704" s="41"/>
    </row>
    <row r="705" spans="3:29" s="24" customFormat="1" ht="12.75" x14ac:dyDescent="0.2">
      <c r="C705" s="95">
        <v>41765</v>
      </c>
      <c r="D705" s="96">
        <v>21.420975250000001</v>
      </c>
      <c r="E705" s="30">
        <v>53779.74</v>
      </c>
      <c r="G705" s="41">
        <f t="shared" si="302"/>
        <v>1</v>
      </c>
      <c r="H705" s="95">
        <v>42463</v>
      </c>
      <c r="I705" s="97" t="str">
        <f t="shared" si="303"/>
        <v/>
      </c>
      <c r="J705" s="30" t="str">
        <f t="shared" si="304"/>
        <v/>
      </c>
      <c r="K705" s="30"/>
      <c r="L705" s="30"/>
      <c r="M705" s="30"/>
      <c r="N705" s="30"/>
      <c r="P705" s="41"/>
      <c r="AC705" s="41"/>
    </row>
    <row r="706" spans="3:29" s="24" customFormat="1" ht="12.75" x14ac:dyDescent="0.2">
      <c r="C706" s="95">
        <v>41764</v>
      </c>
      <c r="D706" s="96">
        <v>21.22490225</v>
      </c>
      <c r="E706" s="30">
        <v>53446.17</v>
      </c>
      <c r="G706" s="41">
        <f t="shared" si="302"/>
        <v>2</v>
      </c>
      <c r="H706" s="95">
        <v>42464</v>
      </c>
      <c r="I706" s="97">
        <f t="shared" si="303"/>
        <v>23.082750799999999</v>
      </c>
      <c r="J706" s="30">
        <f t="shared" si="304"/>
        <v>48779.985030099997</v>
      </c>
      <c r="K706" s="97">
        <f t="shared" ref="K706:L706" si="322">AVERAGE(I700:I703,I706)</f>
        <v>23.635548007999997</v>
      </c>
      <c r="L706" s="30">
        <f t="shared" si="322"/>
        <v>50360.140442559998</v>
      </c>
      <c r="M706" s="30"/>
      <c r="N706" s="30"/>
      <c r="P706" s="41"/>
      <c r="AC706" s="41"/>
    </row>
    <row r="707" spans="3:29" s="24" customFormat="1" ht="12.75" x14ac:dyDescent="0.2">
      <c r="C707" s="95">
        <v>41761</v>
      </c>
      <c r="D707" s="96">
        <v>21.420975250000001</v>
      </c>
      <c r="E707" s="30">
        <v>52980.31</v>
      </c>
      <c r="G707" s="41">
        <f t="shared" si="302"/>
        <v>3</v>
      </c>
      <c r="H707" s="95">
        <v>42465</v>
      </c>
      <c r="I707" s="97">
        <f t="shared" si="303"/>
        <v>23.300699519999998</v>
      </c>
      <c r="J707" s="30">
        <f t="shared" si="304"/>
        <v>49053.615362800003</v>
      </c>
      <c r="K707" s="30"/>
      <c r="L707" s="30"/>
      <c r="M707" s="30"/>
      <c r="N707" s="30"/>
      <c r="P707" s="41"/>
      <c r="AC707" s="41"/>
    </row>
    <row r="708" spans="3:29" s="24" customFormat="1" ht="12.75" x14ac:dyDescent="0.2">
      <c r="G708" s="41">
        <f t="shared" si="302"/>
        <v>4</v>
      </c>
      <c r="H708" s="95">
        <v>42466</v>
      </c>
      <c r="I708" s="97">
        <f t="shared" si="303"/>
        <v>22.77</v>
      </c>
      <c r="J708" s="30">
        <f t="shared" si="304"/>
        <v>48096.240400900002</v>
      </c>
      <c r="K708" s="30"/>
      <c r="L708" s="30"/>
      <c r="M708" s="30"/>
      <c r="N708" s="30"/>
      <c r="P708" s="41"/>
      <c r="AC708" s="41"/>
    </row>
    <row r="709" spans="3:29" s="24" customFormat="1" ht="12.75" x14ac:dyDescent="0.2">
      <c r="G709" s="41">
        <f t="shared" si="302"/>
        <v>5</v>
      </c>
      <c r="H709" s="95">
        <v>42467</v>
      </c>
      <c r="I709" s="97">
        <f t="shared" si="303"/>
        <v>22.91</v>
      </c>
      <c r="J709" s="30">
        <f t="shared" si="304"/>
        <v>48513.099911700003</v>
      </c>
      <c r="K709" s="30"/>
      <c r="L709" s="30"/>
      <c r="M709" s="30"/>
      <c r="N709" s="30"/>
      <c r="P709" s="41"/>
      <c r="AC709" s="41"/>
    </row>
    <row r="710" spans="3:29" s="24" customFormat="1" ht="12.75" x14ac:dyDescent="0.2">
      <c r="G710" s="41">
        <f t="shared" si="302"/>
        <v>6</v>
      </c>
      <c r="H710" s="95">
        <v>42468</v>
      </c>
      <c r="I710" s="97">
        <f t="shared" si="303"/>
        <v>23.8</v>
      </c>
      <c r="J710" s="30">
        <f t="shared" si="304"/>
        <v>50292.926839400003</v>
      </c>
      <c r="K710" s="30"/>
      <c r="L710" s="30"/>
      <c r="M710" s="97">
        <f t="shared" ref="M710:N710" si="323">AVERAGE(I706:I710)</f>
        <v>23.172690063999998</v>
      </c>
      <c r="N710" s="30">
        <f t="shared" si="323"/>
        <v>48947.173508980006</v>
      </c>
      <c r="P710" s="41"/>
      <c r="AC710" s="41"/>
    </row>
    <row r="711" spans="3:29" s="24" customFormat="1" ht="12.75" x14ac:dyDescent="0.2">
      <c r="G711" s="41">
        <f t="shared" ref="G711:G774" si="324">WEEKDAY(H711)</f>
        <v>7</v>
      </c>
      <c r="H711" s="95">
        <v>42469</v>
      </c>
      <c r="I711" s="97" t="str">
        <f t="shared" ref="I711:I774" si="325">IFERROR(VLOOKUP(H711,$C$6:$E$936,2,FALSE),"")</f>
        <v/>
      </c>
      <c r="J711" s="30" t="str">
        <f t="shared" ref="J711:J774" si="326">IFERROR(VLOOKUP(H711,$C$6:$E$936,3,FALSE),"")</f>
        <v/>
      </c>
      <c r="K711" s="30"/>
      <c r="L711" s="30"/>
      <c r="M711" s="30"/>
      <c r="N711" s="30"/>
      <c r="P711" s="41"/>
      <c r="AC711" s="41"/>
    </row>
    <row r="712" spans="3:29" s="24" customFormat="1" ht="12.75" x14ac:dyDescent="0.2">
      <c r="G712" s="41">
        <f t="shared" si="324"/>
        <v>1</v>
      </c>
      <c r="H712" s="95">
        <v>42470</v>
      </c>
      <c r="I712" s="97" t="str">
        <f t="shared" si="325"/>
        <v/>
      </c>
      <c r="J712" s="30" t="str">
        <f t="shared" si="326"/>
        <v/>
      </c>
      <c r="K712" s="30"/>
      <c r="L712" s="30"/>
      <c r="M712" s="30"/>
      <c r="N712" s="30"/>
      <c r="P712" s="41"/>
      <c r="AC712" s="41"/>
    </row>
    <row r="713" spans="3:29" s="24" customFormat="1" ht="12.75" x14ac:dyDescent="0.2">
      <c r="G713" s="41">
        <f t="shared" si="324"/>
        <v>2</v>
      </c>
      <c r="H713" s="95">
        <v>42471</v>
      </c>
      <c r="I713" s="97">
        <f t="shared" si="325"/>
        <v>24</v>
      </c>
      <c r="J713" s="30">
        <f t="shared" si="326"/>
        <v>50165.474556599998</v>
      </c>
      <c r="K713" s="97">
        <f t="shared" ref="K713:L713" si="327">AVERAGE(I707:I710,I713)</f>
        <v>23.356139903999999</v>
      </c>
      <c r="L713" s="30">
        <f t="shared" si="327"/>
        <v>49224.271414280003</v>
      </c>
      <c r="M713" s="30"/>
      <c r="N713" s="30"/>
      <c r="P713" s="41"/>
      <c r="AC713" s="41"/>
    </row>
    <row r="714" spans="3:29" s="24" customFormat="1" ht="12.75" x14ac:dyDescent="0.2">
      <c r="G714" s="41">
        <f t="shared" si="324"/>
        <v>3</v>
      </c>
      <c r="H714" s="95">
        <v>42472</v>
      </c>
      <c r="I714" s="97">
        <f t="shared" si="325"/>
        <v>25</v>
      </c>
      <c r="J714" s="30">
        <f t="shared" si="326"/>
        <v>52001.863584400002</v>
      </c>
      <c r="K714" s="30"/>
      <c r="L714" s="30"/>
      <c r="M714" s="30"/>
      <c r="N714" s="30"/>
      <c r="P714" s="41"/>
      <c r="AC714" s="41"/>
    </row>
    <row r="715" spans="3:29" s="24" customFormat="1" ht="12.75" x14ac:dyDescent="0.2">
      <c r="G715" s="41">
        <f t="shared" si="324"/>
        <v>4</v>
      </c>
      <c r="H715" s="95">
        <v>42473</v>
      </c>
      <c r="I715" s="97">
        <f t="shared" si="325"/>
        <v>25.05</v>
      </c>
      <c r="J715" s="30">
        <f t="shared" si="326"/>
        <v>53149.840683100003</v>
      </c>
      <c r="K715" s="30"/>
      <c r="L715" s="30"/>
      <c r="M715" s="30"/>
      <c r="N715" s="30"/>
      <c r="P715" s="41"/>
      <c r="AC715" s="41"/>
    </row>
    <row r="716" spans="3:29" s="24" customFormat="1" ht="12.75" x14ac:dyDescent="0.2">
      <c r="G716" s="41">
        <f t="shared" si="324"/>
        <v>5</v>
      </c>
      <c r="H716" s="95">
        <v>42474</v>
      </c>
      <c r="I716" s="97">
        <f t="shared" si="325"/>
        <v>24.47</v>
      </c>
      <c r="J716" s="30">
        <f t="shared" si="326"/>
        <v>52411.0165079</v>
      </c>
      <c r="K716" s="30"/>
      <c r="L716" s="30"/>
      <c r="M716" s="30"/>
      <c r="N716" s="30"/>
      <c r="P716" s="41"/>
      <c r="AC716" s="41"/>
    </row>
    <row r="717" spans="3:29" s="24" customFormat="1" ht="12.75" x14ac:dyDescent="0.2">
      <c r="G717" s="41">
        <f t="shared" si="324"/>
        <v>6</v>
      </c>
      <c r="H717" s="95">
        <v>42475</v>
      </c>
      <c r="I717" s="97">
        <f t="shared" si="325"/>
        <v>24.97</v>
      </c>
      <c r="J717" s="30">
        <f t="shared" si="326"/>
        <v>53227.739952800002</v>
      </c>
      <c r="K717" s="30"/>
      <c r="L717" s="30"/>
      <c r="M717" s="97">
        <f t="shared" ref="M717:N717" si="328">AVERAGE(I713:I717)</f>
        <v>24.698</v>
      </c>
      <c r="N717" s="30">
        <f t="shared" si="328"/>
        <v>52191.18705696</v>
      </c>
      <c r="P717" s="41"/>
      <c r="AC717" s="41"/>
    </row>
    <row r="718" spans="3:29" s="24" customFormat="1" ht="12.75" x14ac:dyDescent="0.2">
      <c r="G718" s="41">
        <f t="shared" si="324"/>
        <v>7</v>
      </c>
      <c r="H718" s="95">
        <v>42476</v>
      </c>
      <c r="I718" s="97" t="str">
        <f t="shared" si="325"/>
        <v/>
      </c>
      <c r="J718" s="30" t="str">
        <f t="shared" si="326"/>
        <v/>
      </c>
      <c r="K718" s="30"/>
      <c r="L718" s="30"/>
      <c r="M718" s="30"/>
      <c r="N718" s="30"/>
      <c r="P718" s="41"/>
      <c r="AC718" s="41"/>
    </row>
    <row r="719" spans="3:29" s="24" customFormat="1" ht="12.75" x14ac:dyDescent="0.2">
      <c r="G719" s="41">
        <f t="shared" si="324"/>
        <v>1</v>
      </c>
      <c r="H719" s="95">
        <v>42477</v>
      </c>
      <c r="I719" s="97" t="str">
        <f t="shared" si="325"/>
        <v/>
      </c>
      <c r="J719" s="30" t="str">
        <f t="shared" si="326"/>
        <v/>
      </c>
      <c r="K719" s="30"/>
      <c r="L719" s="30"/>
      <c r="M719" s="30"/>
      <c r="N719" s="30"/>
      <c r="P719" s="41"/>
      <c r="AC719" s="41"/>
    </row>
    <row r="720" spans="3:29" s="24" customFormat="1" ht="12.75" x14ac:dyDescent="0.2">
      <c r="G720" s="41">
        <f t="shared" si="324"/>
        <v>2</v>
      </c>
      <c r="H720" s="95">
        <v>42478</v>
      </c>
      <c r="I720" s="97">
        <f t="shared" si="325"/>
        <v>25.36</v>
      </c>
      <c r="J720" s="30">
        <f t="shared" si="326"/>
        <v>52894.079411500003</v>
      </c>
      <c r="K720" s="97">
        <f t="shared" ref="K720:L720" si="329">AVERAGE(I714:I717,I720)</f>
        <v>24.97</v>
      </c>
      <c r="L720" s="30">
        <f t="shared" si="329"/>
        <v>52736.90802794</v>
      </c>
      <c r="M720" s="30"/>
      <c r="N720" s="30"/>
      <c r="P720" s="41"/>
      <c r="AC720" s="41"/>
    </row>
    <row r="721" spans="7:29" s="24" customFormat="1" ht="12.75" x14ac:dyDescent="0.2">
      <c r="G721" s="41">
        <f t="shared" si="324"/>
        <v>3</v>
      </c>
      <c r="H721" s="95">
        <v>42479</v>
      </c>
      <c r="I721" s="97">
        <f t="shared" si="325"/>
        <v>25.78</v>
      </c>
      <c r="J721" s="30">
        <f t="shared" si="326"/>
        <v>53710.046561499999</v>
      </c>
      <c r="K721" s="30"/>
      <c r="L721" s="30"/>
      <c r="M721" s="30"/>
      <c r="N721" s="30"/>
      <c r="P721" s="41"/>
      <c r="AC721" s="41"/>
    </row>
    <row r="722" spans="7:29" s="24" customFormat="1" ht="12.75" x14ac:dyDescent="0.2">
      <c r="G722" s="41">
        <f t="shared" si="324"/>
        <v>4</v>
      </c>
      <c r="H722" s="95">
        <v>42480</v>
      </c>
      <c r="I722" s="97">
        <f t="shared" si="325"/>
        <v>25.62</v>
      </c>
      <c r="J722" s="30">
        <f t="shared" si="326"/>
        <v>53630.930251999998</v>
      </c>
      <c r="K722" s="30"/>
      <c r="L722" s="30"/>
      <c r="M722" s="30"/>
      <c r="N722" s="30"/>
      <c r="P722" s="41"/>
      <c r="AC722" s="41"/>
    </row>
    <row r="723" spans="7:29" s="24" customFormat="1" ht="12.75" x14ac:dyDescent="0.2">
      <c r="G723" s="41">
        <f t="shared" si="324"/>
        <v>5</v>
      </c>
      <c r="H723" s="95">
        <v>42481</v>
      </c>
      <c r="I723" s="97" t="str">
        <f t="shared" si="325"/>
        <v/>
      </c>
      <c r="J723" s="30" t="str">
        <f t="shared" si="326"/>
        <v/>
      </c>
      <c r="K723" s="30"/>
      <c r="L723" s="30"/>
      <c r="M723" s="30"/>
      <c r="N723" s="30"/>
      <c r="P723" s="41"/>
      <c r="AC723" s="41"/>
    </row>
    <row r="724" spans="7:29" s="24" customFormat="1" ht="12.75" x14ac:dyDescent="0.2">
      <c r="G724" s="41">
        <f t="shared" si="324"/>
        <v>6</v>
      </c>
      <c r="H724" s="95">
        <v>42482</v>
      </c>
      <c r="I724" s="97">
        <f t="shared" si="325"/>
        <v>25.5</v>
      </c>
      <c r="J724" s="30">
        <f t="shared" si="326"/>
        <v>52907.878038700001</v>
      </c>
      <c r="K724" s="30"/>
      <c r="L724" s="30"/>
      <c r="M724" s="97">
        <f t="shared" ref="M724:N724" si="330">AVERAGE(I720:I724)</f>
        <v>25.565000000000001</v>
      </c>
      <c r="N724" s="30">
        <f t="shared" si="330"/>
        <v>53285.733565925002</v>
      </c>
      <c r="P724" s="41"/>
      <c r="AC724" s="41"/>
    </row>
    <row r="725" spans="7:29" s="24" customFormat="1" ht="12.75" x14ac:dyDescent="0.2">
      <c r="G725" s="41">
        <f t="shared" si="324"/>
        <v>7</v>
      </c>
      <c r="H725" s="95">
        <v>42483</v>
      </c>
      <c r="I725" s="97" t="str">
        <f t="shared" si="325"/>
        <v/>
      </c>
      <c r="J725" s="30" t="str">
        <f t="shared" si="326"/>
        <v/>
      </c>
      <c r="K725" s="30"/>
      <c r="L725" s="30"/>
      <c r="M725" s="30"/>
      <c r="N725" s="30"/>
      <c r="P725" s="41"/>
      <c r="AC725" s="41"/>
    </row>
    <row r="726" spans="7:29" s="24" customFormat="1" ht="12.75" x14ac:dyDescent="0.2">
      <c r="G726" s="41">
        <f t="shared" si="324"/>
        <v>1</v>
      </c>
      <c r="H726" s="95">
        <v>42484</v>
      </c>
      <c r="I726" s="97" t="str">
        <f t="shared" si="325"/>
        <v/>
      </c>
      <c r="J726" s="30" t="str">
        <f t="shared" si="326"/>
        <v/>
      </c>
      <c r="K726" s="30"/>
      <c r="L726" s="30"/>
      <c r="M726" s="30"/>
      <c r="N726" s="30"/>
      <c r="P726" s="41"/>
      <c r="AC726" s="41"/>
    </row>
    <row r="727" spans="7:29" s="24" customFormat="1" ht="12.75" x14ac:dyDescent="0.2">
      <c r="G727" s="41">
        <f t="shared" si="324"/>
        <v>2</v>
      </c>
      <c r="H727" s="95">
        <v>42485</v>
      </c>
      <c r="I727" s="97">
        <f t="shared" si="325"/>
        <v>25.68</v>
      </c>
      <c r="J727" s="30">
        <f t="shared" si="326"/>
        <v>51861.713646800003</v>
      </c>
      <c r="K727" s="97">
        <f t="shared" ref="K727:L727" si="331">AVERAGE(I721:I724,I727)</f>
        <v>25.645000000000003</v>
      </c>
      <c r="L727" s="30">
        <f t="shared" si="331"/>
        <v>53027.642124749997</v>
      </c>
      <c r="M727" s="30"/>
      <c r="N727" s="30"/>
      <c r="P727" s="41"/>
      <c r="AC727" s="41"/>
    </row>
    <row r="728" spans="7:29" s="24" customFormat="1" ht="12.75" x14ac:dyDescent="0.2">
      <c r="G728" s="41">
        <f t="shared" si="324"/>
        <v>3</v>
      </c>
      <c r="H728" s="95">
        <v>42486</v>
      </c>
      <c r="I728" s="97">
        <f t="shared" si="325"/>
        <v>25.82</v>
      </c>
      <c r="J728" s="30">
        <f t="shared" si="326"/>
        <v>53082.501748900002</v>
      </c>
      <c r="K728" s="30"/>
      <c r="L728" s="30"/>
      <c r="M728" s="30"/>
      <c r="N728" s="30"/>
      <c r="P728" s="41"/>
      <c r="AC728" s="41"/>
    </row>
    <row r="729" spans="7:29" s="24" customFormat="1" ht="12.75" x14ac:dyDescent="0.2">
      <c r="G729" s="41">
        <f t="shared" si="324"/>
        <v>4</v>
      </c>
      <c r="H729" s="95">
        <v>42487</v>
      </c>
      <c r="I729" s="97">
        <f t="shared" si="325"/>
        <v>26.35</v>
      </c>
      <c r="J729" s="30">
        <f t="shared" si="326"/>
        <v>54477.781809499997</v>
      </c>
      <c r="K729" s="30"/>
      <c r="L729" s="30"/>
      <c r="M729" s="30"/>
      <c r="N729" s="30"/>
      <c r="P729" s="41"/>
      <c r="AC729" s="41"/>
    </row>
    <row r="730" spans="7:29" s="24" customFormat="1" ht="12.75" x14ac:dyDescent="0.2">
      <c r="G730" s="41">
        <f t="shared" si="324"/>
        <v>5</v>
      </c>
      <c r="H730" s="95">
        <v>42488</v>
      </c>
      <c r="I730" s="97">
        <f t="shared" si="325"/>
        <v>26.51</v>
      </c>
      <c r="J730" s="30">
        <f t="shared" si="326"/>
        <v>54311.966230600003</v>
      </c>
      <c r="K730" s="30"/>
      <c r="L730" s="30"/>
      <c r="M730" s="30"/>
      <c r="N730" s="30"/>
      <c r="P730" s="41"/>
      <c r="AC730" s="41"/>
    </row>
    <row r="731" spans="7:29" s="24" customFormat="1" ht="12.75" x14ac:dyDescent="0.2">
      <c r="G731" s="41">
        <f t="shared" si="324"/>
        <v>6</v>
      </c>
      <c r="H731" s="95">
        <v>42489</v>
      </c>
      <c r="I731" s="97">
        <f t="shared" si="325"/>
        <v>26.4</v>
      </c>
      <c r="J731" s="30">
        <f t="shared" si="326"/>
        <v>53910.507000999998</v>
      </c>
      <c r="K731" s="30"/>
      <c r="L731" s="30"/>
      <c r="M731" s="97">
        <f t="shared" ref="M731:N731" si="332">AVERAGE(I727:I731)</f>
        <v>26.151999999999997</v>
      </c>
      <c r="N731" s="30">
        <f t="shared" si="332"/>
        <v>53528.894087360008</v>
      </c>
      <c r="P731" s="41"/>
      <c r="AC731" s="41"/>
    </row>
    <row r="732" spans="7:29" s="24" customFormat="1" ht="12.75" x14ac:dyDescent="0.2">
      <c r="G732" s="41">
        <f t="shared" si="324"/>
        <v>7</v>
      </c>
      <c r="H732" s="95">
        <v>42490</v>
      </c>
      <c r="I732" s="97" t="str">
        <f t="shared" si="325"/>
        <v/>
      </c>
      <c r="J732" s="30" t="str">
        <f t="shared" si="326"/>
        <v/>
      </c>
      <c r="K732" s="30"/>
      <c r="L732" s="30"/>
      <c r="M732" s="30"/>
      <c r="N732" s="30"/>
      <c r="P732" s="41"/>
      <c r="AC732" s="41"/>
    </row>
    <row r="733" spans="7:29" s="24" customFormat="1" ht="12.75" x14ac:dyDescent="0.2">
      <c r="G733" s="41">
        <f t="shared" si="324"/>
        <v>1</v>
      </c>
      <c r="H733" s="95">
        <v>42491</v>
      </c>
      <c r="I733" s="97" t="str">
        <f t="shared" si="325"/>
        <v/>
      </c>
      <c r="J733" s="30" t="str">
        <f t="shared" si="326"/>
        <v/>
      </c>
      <c r="K733" s="30"/>
      <c r="L733" s="30"/>
      <c r="M733" s="30"/>
      <c r="N733" s="30"/>
      <c r="P733" s="41"/>
      <c r="AC733" s="41"/>
    </row>
    <row r="734" spans="7:29" s="24" customFormat="1" ht="12.75" x14ac:dyDescent="0.2">
      <c r="G734" s="41">
        <f t="shared" si="324"/>
        <v>2</v>
      </c>
      <c r="H734" s="95">
        <v>42492</v>
      </c>
      <c r="I734" s="97">
        <f t="shared" si="325"/>
        <v>26.18</v>
      </c>
      <c r="J734" s="30">
        <f t="shared" si="326"/>
        <v>53561.534210799997</v>
      </c>
      <c r="K734" s="97">
        <f t="shared" ref="K734:L734" si="333">AVERAGE(I728:I731,I734)</f>
        <v>26.252000000000002</v>
      </c>
      <c r="L734" s="30">
        <f t="shared" si="333"/>
        <v>53868.858200159993</v>
      </c>
      <c r="M734" s="30"/>
      <c r="N734" s="30"/>
      <c r="P734" s="41"/>
      <c r="AC734" s="41"/>
    </row>
    <row r="735" spans="7:29" s="24" customFormat="1" ht="12.75" x14ac:dyDescent="0.2">
      <c r="G735" s="41">
        <f t="shared" si="324"/>
        <v>3</v>
      </c>
      <c r="H735" s="95">
        <v>42493</v>
      </c>
      <c r="I735" s="97">
        <f t="shared" si="325"/>
        <v>26.25</v>
      </c>
      <c r="J735" s="30">
        <f t="shared" si="326"/>
        <v>52260.187467900003</v>
      </c>
      <c r="K735" s="30"/>
      <c r="L735" s="30"/>
      <c r="M735" s="30"/>
      <c r="N735" s="30"/>
      <c r="P735" s="41"/>
      <c r="AC735" s="41"/>
    </row>
    <row r="736" spans="7:29" s="24" customFormat="1" ht="12.75" x14ac:dyDescent="0.2">
      <c r="G736" s="41">
        <f t="shared" si="324"/>
        <v>4</v>
      </c>
      <c r="H736" s="95">
        <v>42494</v>
      </c>
      <c r="I736" s="97">
        <f t="shared" si="325"/>
        <v>26.32</v>
      </c>
      <c r="J736" s="30">
        <f t="shared" si="326"/>
        <v>52552.797222000001</v>
      </c>
      <c r="K736" s="30"/>
      <c r="L736" s="30"/>
      <c r="M736" s="30"/>
      <c r="N736" s="30"/>
      <c r="P736" s="41"/>
      <c r="AC736" s="41"/>
    </row>
    <row r="737" spans="7:29" s="24" customFormat="1" ht="12.75" x14ac:dyDescent="0.2">
      <c r="G737" s="41">
        <f t="shared" si="324"/>
        <v>5</v>
      </c>
      <c r="H737" s="95">
        <v>42495</v>
      </c>
      <c r="I737" s="97">
        <f t="shared" si="325"/>
        <v>26.33</v>
      </c>
      <c r="J737" s="30">
        <f t="shared" si="326"/>
        <v>51671.0402311</v>
      </c>
      <c r="K737" s="30"/>
      <c r="L737" s="30"/>
      <c r="M737" s="30"/>
      <c r="N737" s="30"/>
      <c r="P737" s="41"/>
      <c r="AC737" s="41"/>
    </row>
    <row r="738" spans="7:29" s="24" customFormat="1" ht="12.75" x14ac:dyDescent="0.2">
      <c r="G738" s="41">
        <f t="shared" si="324"/>
        <v>6</v>
      </c>
      <c r="H738" s="95">
        <v>42496</v>
      </c>
      <c r="I738" s="97">
        <f t="shared" si="325"/>
        <v>26.5</v>
      </c>
      <c r="J738" s="30">
        <f t="shared" si="326"/>
        <v>51717.8257275</v>
      </c>
      <c r="K738" s="30"/>
      <c r="L738" s="30"/>
      <c r="M738" s="97">
        <f t="shared" ref="M738:N738" si="334">AVERAGE(I734:I738)</f>
        <v>26.315999999999995</v>
      </c>
      <c r="N738" s="30">
        <f t="shared" si="334"/>
        <v>52352.676971859997</v>
      </c>
      <c r="P738" s="41"/>
      <c r="AC738" s="41"/>
    </row>
    <row r="739" spans="7:29" s="24" customFormat="1" ht="12.75" x14ac:dyDescent="0.2">
      <c r="G739" s="41">
        <f t="shared" si="324"/>
        <v>7</v>
      </c>
      <c r="H739" s="95">
        <v>42497</v>
      </c>
      <c r="I739" s="97" t="str">
        <f t="shared" si="325"/>
        <v/>
      </c>
      <c r="J739" s="30" t="str">
        <f t="shared" si="326"/>
        <v/>
      </c>
      <c r="K739" s="30"/>
      <c r="L739" s="30"/>
      <c r="M739" s="30"/>
      <c r="N739" s="30"/>
      <c r="P739" s="41"/>
      <c r="AC739" s="41"/>
    </row>
    <row r="740" spans="7:29" s="24" customFormat="1" ht="12.75" x14ac:dyDescent="0.2">
      <c r="G740" s="41">
        <f t="shared" si="324"/>
        <v>1</v>
      </c>
      <c r="H740" s="95">
        <v>42498</v>
      </c>
      <c r="I740" s="97" t="str">
        <f t="shared" si="325"/>
        <v/>
      </c>
      <c r="J740" s="30" t="str">
        <f t="shared" si="326"/>
        <v/>
      </c>
      <c r="K740" s="30"/>
      <c r="L740" s="30"/>
      <c r="M740" s="30"/>
      <c r="N740" s="30"/>
      <c r="P740" s="41"/>
      <c r="AC740" s="41"/>
    </row>
    <row r="741" spans="7:29" s="24" customFormat="1" ht="12.75" x14ac:dyDescent="0.2">
      <c r="G741" s="41">
        <f t="shared" si="324"/>
        <v>2</v>
      </c>
      <c r="H741" s="95">
        <v>42499</v>
      </c>
      <c r="I741" s="97">
        <f t="shared" si="325"/>
        <v>26</v>
      </c>
      <c r="J741" s="30">
        <f t="shared" si="326"/>
        <v>50990.064887599998</v>
      </c>
      <c r="K741" s="97">
        <f t="shared" ref="K741:L741" si="335">AVERAGE(I735:I738,I741)</f>
        <v>26.28</v>
      </c>
      <c r="L741" s="30">
        <f t="shared" si="335"/>
        <v>51838.383107219997</v>
      </c>
      <c r="M741" s="30"/>
      <c r="N741" s="30"/>
      <c r="P741" s="41"/>
      <c r="AC741" s="41"/>
    </row>
    <row r="742" spans="7:29" s="24" customFormat="1" ht="12.75" x14ac:dyDescent="0.2">
      <c r="G742" s="41">
        <f t="shared" si="324"/>
        <v>3</v>
      </c>
      <c r="H742" s="95">
        <v>42500</v>
      </c>
      <c r="I742" s="97">
        <f t="shared" si="325"/>
        <v>26.84</v>
      </c>
      <c r="J742" s="30">
        <f t="shared" si="326"/>
        <v>53070.906116500002</v>
      </c>
      <c r="K742" s="30"/>
      <c r="L742" s="30"/>
      <c r="M742" s="30"/>
      <c r="N742" s="30"/>
      <c r="P742" s="41"/>
      <c r="AC742" s="41"/>
    </row>
    <row r="743" spans="7:29" s="24" customFormat="1" ht="12.75" x14ac:dyDescent="0.2">
      <c r="G743" s="41">
        <f t="shared" si="324"/>
        <v>4</v>
      </c>
      <c r="H743" s="95">
        <v>42501</v>
      </c>
      <c r="I743" s="97">
        <f t="shared" si="325"/>
        <v>26.96</v>
      </c>
      <c r="J743" s="30">
        <f t="shared" si="326"/>
        <v>52764.4621109</v>
      </c>
      <c r="K743" s="30"/>
      <c r="L743" s="30"/>
      <c r="M743" s="30"/>
      <c r="N743" s="30"/>
      <c r="P743" s="41"/>
      <c r="AC743" s="41"/>
    </row>
    <row r="744" spans="7:29" s="24" customFormat="1" ht="12.75" x14ac:dyDescent="0.2">
      <c r="G744" s="41">
        <f t="shared" si="324"/>
        <v>5</v>
      </c>
      <c r="H744" s="95">
        <v>42502</v>
      </c>
      <c r="I744" s="97">
        <f t="shared" si="325"/>
        <v>27.73</v>
      </c>
      <c r="J744" s="30">
        <f t="shared" si="326"/>
        <v>53241.314814899997</v>
      </c>
      <c r="K744" s="30"/>
      <c r="L744" s="30"/>
      <c r="M744" s="30"/>
      <c r="N744" s="30"/>
      <c r="P744" s="41"/>
      <c r="AC744" s="41"/>
    </row>
    <row r="745" spans="7:29" s="24" customFormat="1" ht="12.75" x14ac:dyDescent="0.2">
      <c r="G745" s="41">
        <f t="shared" si="324"/>
        <v>6</v>
      </c>
      <c r="H745" s="95">
        <v>42503</v>
      </c>
      <c r="I745" s="97">
        <f t="shared" si="325"/>
        <v>26.89</v>
      </c>
      <c r="J745" s="30">
        <f t="shared" si="326"/>
        <v>51804.307252999999</v>
      </c>
      <c r="K745" s="30"/>
      <c r="L745" s="30"/>
      <c r="M745" s="97">
        <f t="shared" ref="M745:N745" si="336">AVERAGE(I741:I745)</f>
        <v>26.884000000000004</v>
      </c>
      <c r="N745" s="30">
        <f t="shared" si="336"/>
        <v>52374.211036579996</v>
      </c>
      <c r="P745" s="41"/>
      <c r="AC745" s="41"/>
    </row>
    <row r="746" spans="7:29" s="24" customFormat="1" ht="12.75" x14ac:dyDescent="0.2">
      <c r="G746" s="41">
        <f t="shared" si="324"/>
        <v>7</v>
      </c>
      <c r="H746" s="95">
        <v>42504</v>
      </c>
      <c r="I746" s="97" t="str">
        <f t="shared" si="325"/>
        <v/>
      </c>
      <c r="J746" s="30" t="str">
        <f t="shared" si="326"/>
        <v/>
      </c>
      <c r="K746" s="30"/>
      <c r="L746" s="30"/>
      <c r="M746" s="30"/>
      <c r="N746" s="30"/>
      <c r="P746" s="41"/>
      <c r="AC746" s="41"/>
    </row>
    <row r="747" spans="7:29" s="24" customFormat="1" ht="12.75" x14ac:dyDescent="0.2">
      <c r="G747" s="41">
        <f t="shared" si="324"/>
        <v>1</v>
      </c>
      <c r="H747" s="95">
        <v>42505</v>
      </c>
      <c r="I747" s="97" t="str">
        <f t="shared" si="325"/>
        <v/>
      </c>
      <c r="J747" s="30" t="str">
        <f t="shared" si="326"/>
        <v/>
      </c>
      <c r="K747" s="30"/>
      <c r="L747" s="30"/>
      <c r="M747" s="30"/>
      <c r="N747" s="30"/>
      <c r="P747" s="41"/>
      <c r="AC747" s="41"/>
    </row>
    <row r="748" spans="7:29" s="24" customFormat="1" ht="12.75" x14ac:dyDescent="0.2">
      <c r="G748" s="41">
        <f t="shared" si="324"/>
        <v>2</v>
      </c>
      <c r="H748" s="95">
        <v>42506</v>
      </c>
      <c r="I748" s="97">
        <f t="shared" si="325"/>
        <v>26.75</v>
      </c>
      <c r="J748" s="30">
        <f t="shared" si="326"/>
        <v>51802.9201674</v>
      </c>
      <c r="K748" s="97">
        <f t="shared" ref="K748:L748" si="337">AVERAGE(I742:I745,I748)</f>
        <v>27.034000000000002</v>
      </c>
      <c r="L748" s="30">
        <f t="shared" si="337"/>
        <v>52536.782092540001</v>
      </c>
      <c r="M748" s="30"/>
      <c r="N748" s="30"/>
      <c r="P748" s="41"/>
      <c r="AC748" s="41"/>
    </row>
    <row r="749" spans="7:29" s="24" customFormat="1" ht="12.75" x14ac:dyDescent="0.2">
      <c r="G749" s="41">
        <f t="shared" si="324"/>
        <v>3</v>
      </c>
      <c r="H749" s="95">
        <v>42507</v>
      </c>
      <c r="I749" s="97">
        <f t="shared" si="325"/>
        <v>26.8</v>
      </c>
      <c r="J749" s="30">
        <f t="shared" si="326"/>
        <v>50839.443618999998</v>
      </c>
      <c r="K749" s="30"/>
      <c r="L749" s="30"/>
      <c r="M749" s="30"/>
      <c r="N749" s="30"/>
      <c r="P749" s="41"/>
      <c r="AC749" s="41"/>
    </row>
    <row r="750" spans="7:29" s="24" customFormat="1" ht="12.75" x14ac:dyDescent="0.2">
      <c r="G750" s="41">
        <f t="shared" si="324"/>
        <v>4</v>
      </c>
      <c r="H750" s="95">
        <v>42508</v>
      </c>
      <c r="I750" s="97">
        <f t="shared" si="325"/>
        <v>26.57</v>
      </c>
      <c r="J750" s="30">
        <f t="shared" si="326"/>
        <v>50561.7025498</v>
      </c>
      <c r="K750" s="30"/>
      <c r="L750" s="30"/>
      <c r="M750" s="30"/>
      <c r="N750" s="30"/>
      <c r="P750" s="41"/>
      <c r="AC750" s="41"/>
    </row>
    <row r="751" spans="7:29" s="24" customFormat="1" ht="12.75" x14ac:dyDescent="0.2">
      <c r="G751" s="41">
        <f t="shared" si="324"/>
        <v>5</v>
      </c>
      <c r="H751" s="95">
        <v>42509</v>
      </c>
      <c r="I751" s="97">
        <f t="shared" si="325"/>
        <v>26.54</v>
      </c>
      <c r="J751" s="30">
        <f t="shared" si="326"/>
        <v>50132.531482500002</v>
      </c>
      <c r="K751" s="30"/>
      <c r="L751" s="30"/>
      <c r="M751" s="30"/>
      <c r="N751" s="30"/>
      <c r="P751" s="41"/>
      <c r="AC751" s="41"/>
    </row>
    <row r="752" spans="7:29" s="24" customFormat="1" ht="12.75" x14ac:dyDescent="0.2">
      <c r="G752" s="41">
        <f t="shared" si="324"/>
        <v>6</v>
      </c>
      <c r="H752" s="95">
        <v>42510</v>
      </c>
      <c r="I752" s="97">
        <f t="shared" si="325"/>
        <v>26.76</v>
      </c>
      <c r="J752" s="30">
        <f t="shared" si="326"/>
        <v>49722.745367900003</v>
      </c>
      <c r="K752" s="30"/>
      <c r="L752" s="30"/>
      <c r="M752" s="97">
        <f t="shared" ref="M752:N752" si="338">AVERAGE(I748:I752)</f>
        <v>26.683999999999997</v>
      </c>
      <c r="N752" s="30">
        <f t="shared" si="338"/>
        <v>50611.868637319996</v>
      </c>
      <c r="P752" s="41"/>
      <c r="AC752" s="41"/>
    </row>
    <row r="753" spans="7:29" s="24" customFormat="1" ht="12.75" x14ac:dyDescent="0.2">
      <c r="G753" s="41">
        <f t="shared" si="324"/>
        <v>7</v>
      </c>
      <c r="H753" s="95">
        <v>42511</v>
      </c>
      <c r="I753" s="97" t="str">
        <f t="shared" si="325"/>
        <v/>
      </c>
      <c r="J753" s="30" t="str">
        <f t="shared" si="326"/>
        <v/>
      </c>
      <c r="K753" s="30"/>
      <c r="L753" s="30"/>
      <c r="M753" s="30"/>
      <c r="N753" s="30"/>
      <c r="P753" s="41"/>
      <c r="AC753" s="41"/>
    </row>
    <row r="754" spans="7:29" s="24" customFormat="1" ht="12.75" x14ac:dyDescent="0.2">
      <c r="G754" s="41">
        <f t="shared" si="324"/>
        <v>1</v>
      </c>
      <c r="H754" s="95">
        <v>42512</v>
      </c>
      <c r="I754" s="97" t="str">
        <f t="shared" si="325"/>
        <v/>
      </c>
      <c r="J754" s="30" t="str">
        <f t="shared" si="326"/>
        <v/>
      </c>
      <c r="K754" s="30"/>
      <c r="L754" s="30"/>
      <c r="M754" s="30"/>
      <c r="N754" s="30"/>
      <c r="P754" s="41"/>
      <c r="AC754" s="41"/>
    </row>
    <row r="755" spans="7:29" s="24" customFormat="1" ht="12.75" x14ac:dyDescent="0.2">
      <c r="G755" s="41">
        <f t="shared" si="324"/>
        <v>2</v>
      </c>
      <c r="H755" s="95">
        <v>42513</v>
      </c>
      <c r="I755" s="97">
        <f t="shared" si="325"/>
        <v>26.49</v>
      </c>
      <c r="J755" s="30">
        <f t="shared" si="326"/>
        <v>49330.422660099997</v>
      </c>
      <c r="K755" s="97">
        <f t="shared" ref="K755:L755" si="339">AVERAGE(I749:I752,I755)</f>
        <v>26.631999999999998</v>
      </c>
      <c r="L755" s="30">
        <f t="shared" si="339"/>
        <v>50117.369135860004</v>
      </c>
      <c r="M755" s="30"/>
      <c r="N755" s="30"/>
      <c r="P755" s="41"/>
      <c r="AC755" s="41"/>
    </row>
    <row r="756" spans="7:29" s="24" customFormat="1" ht="12.75" x14ac:dyDescent="0.2">
      <c r="G756" s="41">
        <f t="shared" si="324"/>
        <v>3</v>
      </c>
      <c r="H756" s="95">
        <v>42514</v>
      </c>
      <c r="I756" s="97">
        <f t="shared" si="325"/>
        <v>26.11</v>
      </c>
      <c r="J756" s="30">
        <f t="shared" si="326"/>
        <v>49345.187890699999</v>
      </c>
      <c r="K756" s="30"/>
      <c r="L756" s="30"/>
      <c r="M756" s="30"/>
      <c r="N756" s="30"/>
      <c r="P756" s="41"/>
      <c r="AC756" s="41"/>
    </row>
    <row r="757" spans="7:29" s="24" customFormat="1" ht="12.75" x14ac:dyDescent="0.2">
      <c r="G757" s="41">
        <f t="shared" si="324"/>
        <v>4</v>
      </c>
      <c r="H757" s="95">
        <v>42515</v>
      </c>
      <c r="I757" s="97">
        <f t="shared" si="325"/>
        <v>26.05</v>
      </c>
      <c r="J757" s="30">
        <f t="shared" si="326"/>
        <v>49482.859455500002</v>
      </c>
      <c r="K757" s="30"/>
      <c r="L757" s="30"/>
      <c r="M757" s="30"/>
      <c r="N757" s="30"/>
      <c r="P757" s="41"/>
      <c r="AC757" s="41"/>
    </row>
    <row r="758" spans="7:29" s="24" customFormat="1" ht="12.75" x14ac:dyDescent="0.2">
      <c r="G758" s="41">
        <f t="shared" si="324"/>
        <v>5</v>
      </c>
      <c r="H758" s="95">
        <v>42516</v>
      </c>
      <c r="I758" s="97" t="str">
        <f t="shared" si="325"/>
        <v/>
      </c>
      <c r="J758" s="30" t="str">
        <f t="shared" si="326"/>
        <v/>
      </c>
      <c r="K758" s="30"/>
      <c r="L758" s="30"/>
      <c r="M758" s="30"/>
      <c r="N758" s="30"/>
      <c r="P758" s="41"/>
      <c r="AC758" s="41"/>
    </row>
    <row r="759" spans="7:29" s="24" customFormat="1" ht="12.75" x14ac:dyDescent="0.2">
      <c r="G759" s="41">
        <f t="shared" si="324"/>
        <v>6</v>
      </c>
      <c r="H759" s="95">
        <v>42517</v>
      </c>
      <c r="I759" s="97">
        <f t="shared" si="325"/>
        <v>26.36</v>
      </c>
      <c r="J759" s="30">
        <f t="shared" si="326"/>
        <v>49051.491329800003</v>
      </c>
      <c r="K759" s="30"/>
      <c r="L759" s="30"/>
      <c r="M759" s="97">
        <f t="shared" ref="M759:N759" si="340">AVERAGE(I755:I759)</f>
        <v>26.252499999999998</v>
      </c>
      <c r="N759" s="30">
        <f t="shared" si="340"/>
        <v>49302.490334025002</v>
      </c>
      <c r="P759" s="41"/>
      <c r="AC759" s="41"/>
    </row>
    <row r="760" spans="7:29" s="24" customFormat="1" ht="12.75" x14ac:dyDescent="0.2">
      <c r="G760" s="41">
        <f t="shared" si="324"/>
        <v>7</v>
      </c>
      <c r="H760" s="95">
        <v>42518</v>
      </c>
      <c r="I760" s="97" t="str">
        <f t="shared" si="325"/>
        <v/>
      </c>
      <c r="J760" s="30" t="str">
        <f t="shared" si="326"/>
        <v/>
      </c>
      <c r="K760" s="30"/>
      <c r="L760" s="30"/>
      <c r="M760" s="30"/>
      <c r="N760" s="30"/>
      <c r="P760" s="41"/>
      <c r="AC760" s="41"/>
    </row>
    <row r="761" spans="7:29" s="24" customFormat="1" ht="12.75" x14ac:dyDescent="0.2">
      <c r="G761" s="41">
        <f t="shared" si="324"/>
        <v>1</v>
      </c>
      <c r="H761" s="95">
        <v>42519</v>
      </c>
      <c r="I761" s="97" t="str">
        <f t="shared" si="325"/>
        <v/>
      </c>
      <c r="J761" s="30" t="str">
        <f t="shared" si="326"/>
        <v/>
      </c>
      <c r="K761" s="30"/>
      <c r="L761" s="30"/>
      <c r="M761" s="30"/>
      <c r="N761" s="30"/>
      <c r="P761" s="41"/>
      <c r="AC761" s="41"/>
    </row>
    <row r="762" spans="7:29" s="24" customFormat="1" ht="12.75" x14ac:dyDescent="0.2">
      <c r="G762" s="41">
        <f t="shared" si="324"/>
        <v>2</v>
      </c>
      <c r="H762" s="95">
        <v>42520</v>
      </c>
      <c r="I762" s="97">
        <f t="shared" si="325"/>
        <v>26.3</v>
      </c>
      <c r="J762" s="30">
        <f t="shared" si="326"/>
        <v>48964.342243899999</v>
      </c>
      <c r="K762" s="97">
        <f t="shared" ref="K762:L762" si="341">AVERAGE(I756:I759,I762)</f>
        <v>26.204999999999998</v>
      </c>
      <c r="L762" s="30">
        <f t="shared" si="341"/>
        <v>49210.970229975006</v>
      </c>
      <c r="M762" s="30"/>
      <c r="N762" s="30"/>
      <c r="P762" s="41"/>
      <c r="AC762" s="41"/>
    </row>
    <row r="763" spans="7:29" s="24" customFormat="1" ht="12.75" x14ac:dyDescent="0.2">
      <c r="G763" s="41">
        <f t="shared" si="324"/>
        <v>3</v>
      </c>
      <c r="H763" s="95">
        <v>42521</v>
      </c>
      <c r="I763" s="97">
        <f t="shared" si="325"/>
        <v>25.59</v>
      </c>
      <c r="J763" s="30">
        <f t="shared" si="326"/>
        <v>48471.708926400002</v>
      </c>
      <c r="K763" s="30"/>
      <c r="L763" s="30"/>
      <c r="M763" s="30"/>
      <c r="N763" s="30"/>
      <c r="P763" s="41"/>
      <c r="AC763" s="41"/>
    </row>
    <row r="764" spans="7:29" s="24" customFormat="1" ht="12.75" x14ac:dyDescent="0.2">
      <c r="G764" s="41">
        <f t="shared" si="324"/>
        <v>4</v>
      </c>
      <c r="H764" s="95">
        <v>42522</v>
      </c>
      <c r="I764" s="97">
        <f t="shared" si="325"/>
        <v>26.19</v>
      </c>
      <c r="J764" s="30">
        <f t="shared" si="326"/>
        <v>49012.6518239</v>
      </c>
      <c r="K764" s="30"/>
      <c r="L764" s="30"/>
      <c r="M764" s="30"/>
      <c r="N764" s="30"/>
      <c r="P764" s="41"/>
      <c r="AC764" s="41"/>
    </row>
    <row r="765" spans="7:29" s="24" customFormat="1" ht="12.75" x14ac:dyDescent="0.2">
      <c r="G765" s="41">
        <f t="shared" si="324"/>
        <v>5</v>
      </c>
      <c r="H765" s="95">
        <v>42523</v>
      </c>
      <c r="I765" s="97">
        <f t="shared" si="325"/>
        <v>25.98</v>
      </c>
      <c r="J765" s="30">
        <f t="shared" si="326"/>
        <v>49887.243488</v>
      </c>
      <c r="K765" s="30"/>
      <c r="L765" s="30"/>
      <c r="M765" s="30"/>
      <c r="N765" s="30"/>
      <c r="P765" s="41"/>
      <c r="AC765" s="41"/>
    </row>
    <row r="766" spans="7:29" s="24" customFormat="1" ht="12.75" x14ac:dyDescent="0.2">
      <c r="G766" s="41">
        <f t="shared" si="324"/>
        <v>6</v>
      </c>
      <c r="H766" s="95">
        <v>42524</v>
      </c>
      <c r="I766" s="97">
        <f t="shared" si="325"/>
        <v>26.81</v>
      </c>
      <c r="J766" s="30">
        <f t="shared" si="326"/>
        <v>50619.498244199996</v>
      </c>
      <c r="K766" s="30"/>
      <c r="L766" s="30"/>
      <c r="M766" s="97">
        <f t="shared" ref="M766:N766" si="342">AVERAGE(I762:I766)</f>
        <v>26.173999999999999</v>
      </c>
      <c r="N766" s="30">
        <f t="shared" si="342"/>
        <v>49391.088945279997</v>
      </c>
      <c r="P766" s="41"/>
      <c r="AC766" s="41"/>
    </row>
    <row r="767" spans="7:29" s="24" customFormat="1" ht="12.75" x14ac:dyDescent="0.2">
      <c r="G767" s="41">
        <f t="shared" si="324"/>
        <v>7</v>
      </c>
      <c r="H767" s="95">
        <v>42525</v>
      </c>
      <c r="I767" s="97" t="str">
        <f t="shared" si="325"/>
        <v/>
      </c>
      <c r="J767" s="30" t="str">
        <f t="shared" si="326"/>
        <v/>
      </c>
      <c r="K767" s="30"/>
      <c r="L767" s="30"/>
      <c r="M767" s="30"/>
      <c r="N767" s="30"/>
      <c r="P767" s="41"/>
      <c r="AC767" s="41"/>
    </row>
    <row r="768" spans="7:29" s="24" customFormat="1" ht="12.75" x14ac:dyDescent="0.2">
      <c r="G768" s="41">
        <f t="shared" si="324"/>
        <v>1</v>
      </c>
      <c r="H768" s="95">
        <v>42526</v>
      </c>
      <c r="I768" s="97" t="str">
        <f t="shared" si="325"/>
        <v/>
      </c>
      <c r="J768" s="30" t="str">
        <f t="shared" si="326"/>
        <v/>
      </c>
      <c r="K768" s="30"/>
      <c r="L768" s="30"/>
      <c r="M768" s="30"/>
      <c r="N768" s="30"/>
      <c r="P768" s="41"/>
      <c r="AC768" s="41"/>
    </row>
    <row r="769" spans="7:29" s="24" customFormat="1" ht="12.75" x14ac:dyDescent="0.2">
      <c r="G769" s="41">
        <f t="shared" si="324"/>
        <v>2</v>
      </c>
      <c r="H769" s="95">
        <v>42527</v>
      </c>
      <c r="I769" s="97">
        <f t="shared" si="325"/>
        <v>26.38</v>
      </c>
      <c r="J769" s="30">
        <f t="shared" si="326"/>
        <v>50431.800935799998</v>
      </c>
      <c r="K769" s="97">
        <f t="shared" ref="K769:L769" si="343">AVERAGE(I763:I766,I769)</f>
        <v>26.190000000000005</v>
      </c>
      <c r="L769" s="30">
        <f t="shared" si="343"/>
        <v>49684.580683659995</v>
      </c>
      <c r="M769" s="30"/>
      <c r="N769" s="30"/>
      <c r="P769" s="41"/>
      <c r="AC769" s="41"/>
    </row>
    <row r="770" spans="7:29" s="24" customFormat="1" ht="12.75" x14ac:dyDescent="0.2">
      <c r="G770" s="41">
        <f t="shared" si="324"/>
        <v>3</v>
      </c>
      <c r="H770" s="95">
        <v>42528</v>
      </c>
      <c r="I770" s="97">
        <f t="shared" si="325"/>
        <v>26.68</v>
      </c>
      <c r="J770" s="30">
        <f t="shared" si="326"/>
        <v>50487.8578892</v>
      </c>
      <c r="K770" s="30"/>
      <c r="L770" s="30"/>
      <c r="M770" s="30"/>
      <c r="N770" s="30"/>
      <c r="P770" s="41"/>
      <c r="AC770" s="41"/>
    </row>
    <row r="771" spans="7:29" s="24" customFormat="1" ht="12.75" x14ac:dyDescent="0.2">
      <c r="G771" s="41">
        <f t="shared" si="324"/>
        <v>4</v>
      </c>
      <c r="H771" s="95">
        <v>42529</v>
      </c>
      <c r="I771" s="97">
        <f t="shared" si="325"/>
        <v>27.82</v>
      </c>
      <c r="J771" s="30">
        <f t="shared" si="326"/>
        <v>51629.2929105</v>
      </c>
      <c r="K771" s="30"/>
      <c r="L771" s="30"/>
      <c r="M771" s="30"/>
      <c r="N771" s="30"/>
      <c r="P771" s="41"/>
      <c r="AC771" s="41"/>
    </row>
    <row r="772" spans="7:29" s="24" customFormat="1" ht="12.75" x14ac:dyDescent="0.2">
      <c r="G772" s="41">
        <f t="shared" si="324"/>
        <v>5</v>
      </c>
      <c r="H772" s="95">
        <v>42530</v>
      </c>
      <c r="I772" s="97">
        <f t="shared" si="325"/>
        <v>28.25</v>
      </c>
      <c r="J772" s="30">
        <f t="shared" si="326"/>
        <v>51118.462436399997</v>
      </c>
      <c r="K772" s="30"/>
      <c r="L772" s="30"/>
      <c r="M772" s="30"/>
      <c r="N772" s="30"/>
      <c r="P772" s="41"/>
      <c r="AC772" s="41"/>
    </row>
    <row r="773" spans="7:29" s="24" customFormat="1" ht="12.75" x14ac:dyDescent="0.2">
      <c r="G773" s="41">
        <f t="shared" si="324"/>
        <v>6</v>
      </c>
      <c r="H773" s="95">
        <v>42531</v>
      </c>
      <c r="I773" s="97">
        <f t="shared" si="325"/>
        <v>27.9</v>
      </c>
      <c r="J773" s="30">
        <f t="shared" si="326"/>
        <v>49422.159481199997</v>
      </c>
      <c r="K773" s="30"/>
      <c r="L773" s="30"/>
      <c r="M773" s="97">
        <f t="shared" ref="M773:N773" si="344">AVERAGE(I769:I773)</f>
        <v>27.405999999999999</v>
      </c>
      <c r="N773" s="30">
        <f t="shared" si="344"/>
        <v>50617.914730620003</v>
      </c>
      <c r="P773" s="41"/>
      <c r="AC773" s="41"/>
    </row>
    <row r="774" spans="7:29" s="24" customFormat="1" ht="12.75" x14ac:dyDescent="0.2">
      <c r="G774" s="41">
        <f t="shared" si="324"/>
        <v>7</v>
      </c>
      <c r="H774" s="95">
        <v>42532</v>
      </c>
      <c r="I774" s="97" t="str">
        <f t="shared" si="325"/>
        <v/>
      </c>
      <c r="J774" s="30" t="str">
        <f t="shared" si="326"/>
        <v/>
      </c>
      <c r="K774" s="30"/>
      <c r="L774" s="30"/>
      <c r="M774" s="30"/>
      <c r="N774" s="30"/>
      <c r="P774" s="41"/>
      <c r="AC774" s="41"/>
    </row>
    <row r="775" spans="7:29" s="24" customFormat="1" ht="12.75" x14ac:dyDescent="0.2">
      <c r="G775" s="41">
        <f t="shared" ref="G775:G838" si="345">WEEKDAY(H775)</f>
        <v>1</v>
      </c>
      <c r="H775" s="95">
        <v>42533</v>
      </c>
      <c r="I775" s="97" t="str">
        <f t="shared" ref="I775:I838" si="346">IFERROR(VLOOKUP(H775,$C$6:$E$936,2,FALSE),"")</f>
        <v/>
      </c>
      <c r="J775" s="30" t="str">
        <f t="shared" ref="J775:J838" si="347">IFERROR(VLOOKUP(H775,$C$6:$E$936,3,FALSE),"")</f>
        <v/>
      </c>
      <c r="K775" s="30"/>
      <c r="L775" s="30"/>
      <c r="M775" s="30"/>
      <c r="N775" s="30"/>
      <c r="P775" s="41"/>
      <c r="AC775" s="41"/>
    </row>
    <row r="776" spans="7:29" s="24" customFormat="1" ht="12.75" x14ac:dyDescent="0.2">
      <c r="G776" s="41">
        <f t="shared" si="345"/>
        <v>2</v>
      </c>
      <c r="H776" s="95">
        <v>42534</v>
      </c>
      <c r="I776" s="97">
        <f t="shared" si="346"/>
        <v>28.66</v>
      </c>
      <c r="J776" s="30">
        <f t="shared" si="347"/>
        <v>49660.789773800003</v>
      </c>
      <c r="K776" s="97">
        <f t="shared" ref="K776:L776" si="348">AVERAGE(I770:I773,I776)</f>
        <v>27.862000000000002</v>
      </c>
      <c r="L776" s="30">
        <f t="shared" si="348"/>
        <v>50463.712498219997</v>
      </c>
      <c r="M776" s="30"/>
      <c r="N776" s="30"/>
      <c r="P776" s="41"/>
      <c r="AC776" s="41"/>
    </row>
    <row r="777" spans="7:29" s="24" customFormat="1" ht="12.75" x14ac:dyDescent="0.2">
      <c r="G777" s="41">
        <f t="shared" si="345"/>
        <v>3</v>
      </c>
      <c r="H777" s="95">
        <v>42535</v>
      </c>
      <c r="I777" s="97">
        <f t="shared" si="346"/>
        <v>27.66</v>
      </c>
      <c r="J777" s="30">
        <f t="shared" si="347"/>
        <v>48648.294602299997</v>
      </c>
      <c r="K777" s="30"/>
      <c r="L777" s="30"/>
      <c r="M777" s="30"/>
      <c r="N777" s="30"/>
      <c r="P777" s="41"/>
      <c r="AC777" s="41"/>
    </row>
    <row r="778" spans="7:29" s="24" customFormat="1" ht="12.75" x14ac:dyDescent="0.2">
      <c r="G778" s="41">
        <f t="shared" si="345"/>
        <v>4</v>
      </c>
      <c r="H778" s="95">
        <v>42536</v>
      </c>
      <c r="I778" s="97">
        <f t="shared" si="346"/>
        <v>27.94</v>
      </c>
      <c r="J778" s="30">
        <f t="shared" si="347"/>
        <v>48914.740371599997</v>
      </c>
      <c r="K778" s="30"/>
      <c r="L778" s="30"/>
      <c r="M778" s="30"/>
      <c r="N778" s="30"/>
      <c r="P778" s="41"/>
      <c r="AC778" s="41"/>
    </row>
    <row r="779" spans="7:29" s="24" customFormat="1" ht="12.75" x14ac:dyDescent="0.2">
      <c r="G779" s="41">
        <f t="shared" si="345"/>
        <v>5</v>
      </c>
      <c r="H779" s="95">
        <v>42537</v>
      </c>
      <c r="I779" s="97">
        <f t="shared" si="346"/>
        <v>28.4</v>
      </c>
      <c r="J779" s="30">
        <f t="shared" si="347"/>
        <v>49411.618390399999</v>
      </c>
      <c r="K779" s="30"/>
      <c r="L779" s="30"/>
      <c r="M779" s="30"/>
      <c r="N779" s="30"/>
      <c r="P779" s="41"/>
      <c r="AC779" s="41"/>
    </row>
    <row r="780" spans="7:29" s="24" customFormat="1" ht="12.75" x14ac:dyDescent="0.2">
      <c r="G780" s="41">
        <f t="shared" si="345"/>
        <v>6</v>
      </c>
      <c r="H780" s="95">
        <v>42538</v>
      </c>
      <c r="I780" s="97">
        <f t="shared" si="346"/>
        <v>27.84</v>
      </c>
      <c r="J780" s="30">
        <f t="shared" si="347"/>
        <v>49533.841540100002</v>
      </c>
      <c r="K780" s="30"/>
      <c r="L780" s="30"/>
      <c r="M780" s="97">
        <f t="shared" ref="M780:N780" si="349">AVERAGE(I776:I780)</f>
        <v>28.1</v>
      </c>
      <c r="N780" s="30">
        <f t="shared" si="349"/>
        <v>49233.856935639997</v>
      </c>
      <c r="P780" s="41"/>
      <c r="AC780" s="41"/>
    </row>
    <row r="781" spans="7:29" s="24" customFormat="1" ht="12.75" x14ac:dyDescent="0.2">
      <c r="G781" s="41">
        <f t="shared" si="345"/>
        <v>7</v>
      </c>
      <c r="H781" s="95">
        <v>42539</v>
      </c>
      <c r="I781" s="97" t="str">
        <f t="shared" si="346"/>
        <v/>
      </c>
      <c r="J781" s="30" t="str">
        <f t="shared" si="347"/>
        <v/>
      </c>
      <c r="K781" s="30"/>
      <c r="L781" s="30"/>
      <c r="M781" s="30"/>
      <c r="N781" s="30"/>
      <c r="P781" s="41"/>
      <c r="AC781" s="41"/>
    </row>
    <row r="782" spans="7:29" s="24" customFormat="1" ht="12.75" x14ac:dyDescent="0.2">
      <c r="G782" s="41">
        <f t="shared" si="345"/>
        <v>1</v>
      </c>
      <c r="H782" s="95">
        <v>42540</v>
      </c>
      <c r="I782" s="97" t="str">
        <f t="shared" si="346"/>
        <v/>
      </c>
      <c r="J782" s="30" t="str">
        <f t="shared" si="347"/>
        <v/>
      </c>
      <c r="K782" s="30"/>
      <c r="L782" s="30"/>
      <c r="M782" s="30"/>
      <c r="N782" s="30"/>
      <c r="P782" s="41"/>
      <c r="AC782" s="41"/>
    </row>
    <row r="783" spans="7:29" s="24" customFormat="1" ht="12.75" x14ac:dyDescent="0.2">
      <c r="G783" s="41">
        <f t="shared" si="345"/>
        <v>2</v>
      </c>
      <c r="H783" s="95">
        <v>42541</v>
      </c>
      <c r="I783" s="97">
        <f t="shared" si="346"/>
        <v>27.82</v>
      </c>
      <c r="J783" s="30">
        <f t="shared" si="347"/>
        <v>50329.364270999999</v>
      </c>
      <c r="K783" s="97">
        <f t="shared" ref="K783:L783" si="350">AVERAGE(I777:I780,I783)</f>
        <v>27.931999999999999</v>
      </c>
      <c r="L783" s="30">
        <f t="shared" si="350"/>
        <v>49367.571835080002</v>
      </c>
      <c r="M783" s="30"/>
      <c r="N783" s="30"/>
      <c r="P783" s="41"/>
      <c r="AC783" s="41"/>
    </row>
    <row r="784" spans="7:29" s="24" customFormat="1" ht="12.75" x14ac:dyDescent="0.2">
      <c r="G784" s="41">
        <f t="shared" si="345"/>
        <v>3</v>
      </c>
      <c r="H784" s="95">
        <v>42542</v>
      </c>
      <c r="I784" s="97">
        <f t="shared" si="346"/>
        <v>28.14</v>
      </c>
      <c r="J784" s="30">
        <f t="shared" si="347"/>
        <v>50837.804742400003</v>
      </c>
      <c r="K784" s="30"/>
      <c r="L784" s="30"/>
      <c r="M784" s="30"/>
      <c r="N784" s="30"/>
      <c r="P784" s="41"/>
      <c r="AC784" s="41"/>
    </row>
    <row r="785" spans="7:29" s="24" customFormat="1" ht="12.75" x14ac:dyDescent="0.2">
      <c r="G785" s="41">
        <f t="shared" si="345"/>
        <v>4</v>
      </c>
      <c r="H785" s="95">
        <v>42543</v>
      </c>
      <c r="I785" s="97">
        <f t="shared" si="346"/>
        <v>28.18</v>
      </c>
      <c r="J785" s="30">
        <f t="shared" si="347"/>
        <v>50156.303731</v>
      </c>
      <c r="K785" s="30"/>
      <c r="L785" s="30"/>
      <c r="M785" s="30"/>
      <c r="N785" s="30"/>
      <c r="P785" s="41"/>
      <c r="AC785" s="41"/>
    </row>
    <row r="786" spans="7:29" s="24" customFormat="1" ht="12.75" x14ac:dyDescent="0.2">
      <c r="G786" s="41">
        <f t="shared" si="345"/>
        <v>5</v>
      </c>
      <c r="H786" s="95">
        <v>42544</v>
      </c>
      <c r="I786" s="97">
        <f t="shared" si="346"/>
        <v>28.55</v>
      </c>
      <c r="J786" s="30">
        <f t="shared" si="347"/>
        <v>51559.8177803</v>
      </c>
      <c r="K786" s="30"/>
      <c r="L786" s="30"/>
      <c r="M786" s="30"/>
      <c r="N786" s="30"/>
      <c r="P786" s="41"/>
      <c r="AC786" s="41"/>
    </row>
    <row r="787" spans="7:29" s="24" customFormat="1" ht="12.75" x14ac:dyDescent="0.2">
      <c r="G787" s="41">
        <f t="shared" si="345"/>
        <v>6</v>
      </c>
      <c r="H787" s="95">
        <v>42545</v>
      </c>
      <c r="I787" s="97">
        <f t="shared" si="346"/>
        <v>27.98</v>
      </c>
      <c r="J787" s="30">
        <f t="shared" si="347"/>
        <v>50105.261434599997</v>
      </c>
      <c r="K787" s="30"/>
      <c r="L787" s="30"/>
      <c r="M787" s="97">
        <f t="shared" ref="M787:N787" si="351">AVERAGE(I783:I787)</f>
        <v>28.133999999999997</v>
      </c>
      <c r="N787" s="30">
        <f t="shared" si="351"/>
        <v>50597.710391860004</v>
      </c>
      <c r="P787" s="41"/>
      <c r="AC787" s="41"/>
    </row>
    <row r="788" spans="7:29" s="24" customFormat="1" ht="12.75" x14ac:dyDescent="0.2">
      <c r="G788" s="41">
        <f t="shared" si="345"/>
        <v>7</v>
      </c>
      <c r="H788" s="95">
        <v>42546</v>
      </c>
      <c r="I788" s="97" t="str">
        <f t="shared" si="346"/>
        <v/>
      </c>
      <c r="J788" s="30" t="str">
        <f t="shared" si="347"/>
        <v/>
      </c>
      <c r="K788" s="30"/>
      <c r="L788" s="30"/>
      <c r="M788" s="30"/>
      <c r="N788" s="30"/>
      <c r="P788" s="41"/>
      <c r="AC788" s="41"/>
    </row>
    <row r="789" spans="7:29" s="24" customFormat="1" ht="12.75" x14ac:dyDescent="0.2">
      <c r="G789" s="41">
        <f t="shared" si="345"/>
        <v>1</v>
      </c>
      <c r="H789" s="95">
        <v>42547</v>
      </c>
      <c r="I789" s="97" t="str">
        <f t="shared" si="346"/>
        <v/>
      </c>
      <c r="J789" s="30" t="str">
        <f t="shared" si="347"/>
        <v/>
      </c>
      <c r="K789" s="30"/>
      <c r="L789" s="30"/>
      <c r="M789" s="30"/>
      <c r="N789" s="30"/>
      <c r="P789" s="41"/>
      <c r="AC789" s="41"/>
    </row>
    <row r="790" spans="7:29" s="24" customFormat="1" ht="12.75" x14ac:dyDescent="0.2">
      <c r="G790" s="41">
        <f t="shared" si="345"/>
        <v>2</v>
      </c>
      <c r="H790" s="95">
        <v>42548</v>
      </c>
      <c r="I790" s="97">
        <f t="shared" si="346"/>
        <v>28.02</v>
      </c>
      <c r="J790" s="30">
        <f t="shared" si="347"/>
        <v>49245.531555499998</v>
      </c>
      <c r="K790" s="97">
        <f t="shared" ref="K790:L790" si="352">AVERAGE(I784:I787,I790)</f>
        <v>28.173999999999999</v>
      </c>
      <c r="L790" s="30">
        <f t="shared" si="352"/>
        <v>50380.943848759998</v>
      </c>
      <c r="M790" s="30"/>
      <c r="N790" s="30"/>
      <c r="P790" s="41"/>
      <c r="AC790" s="41"/>
    </row>
    <row r="791" spans="7:29" s="24" customFormat="1" ht="12.75" x14ac:dyDescent="0.2">
      <c r="G791" s="41">
        <f t="shared" si="345"/>
        <v>3</v>
      </c>
      <c r="H791" s="95">
        <v>42549</v>
      </c>
      <c r="I791" s="97">
        <f t="shared" si="346"/>
        <v>28.66</v>
      </c>
      <c r="J791" s="30">
        <f t="shared" si="347"/>
        <v>50006.564424299999</v>
      </c>
      <c r="K791" s="30"/>
      <c r="L791" s="30"/>
      <c r="M791" s="30"/>
      <c r="N791" s="30"/>
      <c r="P791" s="41"/>
      <c r="AC791" s="41"/>
    </row>
    <row r="792" spans="7:29" s="24" customFormat="1" ht="12.75" x14ac:dyDescent="0.2">
      <c r="G792" s="41">
        <f t="shared" si="345"/>
        <v>4</v>
      </c>
      <c r="H792" s="95">
        <v>42550</v>
      </c>
      <c r="I792" s="97">
        <f t="shared" si="346"/>
        <v>29</v>
      </c>
      <c r="J792" s="30">
        <f t="shared" si="347"/>
        <v>51001.908771599999</v>
      </c>
      <c r="K792" s="30"/>
      <c r="L792" s="30"/>
      <c r="M792" s="30"/>
      <c r="N792" s="30"/>
      <c r="P792" s="41"/>
      <c r="AC792" s="41"/>
    </row>
    <row r="793" spans="7:29" s="24" customFormat="1" ht="12.75" x14ac:dyDescent="0.2">
      <c r="G793" s="41">
        <f t="shared" si="345"/>
        <v>5</v>
      </c>
      <c r="H793" s="95">
        <v>42551</v>
      </c>
      <c r="I793" s="97">
        <f t="shared" si="346"/>
        <v>29.08</v>
      </c>
      <c r="J793" s="30">
        <f t="shared" si="347"/>
        <v>51526.926442299999</v>
      </c>
      <c r="K793" s="30"/>
      <c r="L793" s="30"/>
      <c r="M793" s="30"/>
      <c r="N793" s="30"/>
      <c r="P793" s="41"/>
      <c r="AC793" s="41"/>
    </row>
    <row r="794" spans="7:29" s="24" customFormat="1" ht="12.75" x14ac:dyDescent="0.2">
      <c r="G794" s="41">
        <f t="shared" si="345"/>
        <v>6</v>
      </c>
      <c r="H794" s="95">
        <v>42552</v>
      </c>
      <c r="I794" s="97">
        <f t="shared" si="346"/>
        <v>29.04</v>
      </c>
      <c r="J794" s="30">
        <f t="shared" si="347"/>
        <v>52233.044224099998</v>
      </c>
      <c r="K794" s="30"/>
      <c r="L794" s="30"/>
      <c r="M794" s="97">
        <f t="shared" ref="M794:N794" si="353">AVERAGE(I790:I794)</f>
        <v>28.76</v>
      </c>
      <c r="N794" s="30">
        <f t="shared" si="353"/>
        <v>50802.795083560006</v>
      </c>
      <c r="P794" s="41"/>
      <c r="AC794" s="41"/>
    </row>
    <row r="795" spans="7:29" s="24" customFormat="1" ht="12.75" x14ac:dyDescent="0.2">
      <c r="G795" s="41">
        <f t="shared" si="345"/>
        <v>7</v>
      </c>
      <c r="H795" s="95">
        <v>42553</v>
      </c>
      <c r="I795" s="97" t="str">
        <f t="shared" si="346"/>
        <v/>
      </c>
      <c r="J795" s="30" t="str">
        <f t="shared" si="347"/>
        <v/>
      </c>
      <c r="K795" s="30"/>
      <c r="L795" s="30"/>
      <c r="M795" s="30"/>
      <c r="N795" s="30"/>
      <c r="P795" s="41"/>
      <c r="AC795" s="41"/>
    </row>
    <row r="796" spans="7:29" s="24" customFormat="1" ht="12.75" x14ac:dyDescent="0.2">
      <c r="G796" s="41">
        <f t="shared" si="345"/>
        <v>1</v>
      </c>
      <c r="H796" s="95">
        <v>42554</v>
      </c>
      <c r="I796" s="97" t="str">
        <f t="shared" si="346"/>
        <v/>
      </c>
      <c r="J796" s="30" t="str">
        <f t="shared" si="347"/>
        <v/>
      </c>
      <c r="K796" s="30"/>
      <c r="L796" s="30"/>
      <c r="M796" s="30"/>
      <c r="N796" s="30"/>
      <c r="P796" s="41"/>
      <c r="AC796" s="41"/>
    </row>
    <row r="797" spans="7:29" s="24" customFormat="1" ht="12.75" x14ac:dyDescent="0.2">
      <c r="G797" s="41">
        <f t="shared" si="345"/>
        <v>2</v>
      </c>
      <c r="H797" s="95">
        <v>42555</v>
      </c>
      <c r="I797" s="97">
        <f t="shared" si="346"/>
        <v>29.06</v>
      </c>
      <c r="J797" s="30">
        <f t="shared" si="347"/>
        <v>52568.656654500002</v>
      </c>
      <c r="K797" s="97">
        <f t="shared" ref="K797:L797" si="354">AVERAGE(I791:I794,I797)</f>
        <v>28.968</v>
      </c>
      <c r="L797" s="30">
        <f t="shared" si="354"/>
        <v>51467.420103360004</v>
      </c>
      <c r="M797" s="30"/>
      <c r="N797" s="30"/>
      <c r="P797" s="41"/>
      <c r="AC797" s="41"/>
    </row>
    <row r="798" spans="7:29" s="24" customFormat="1" ht="12.75" x14ac:dyDescent="0.2">
      <c r="G798" s="41">
        <f t="shared" si="345"/>
        <v>3</v>
      </c>
      <c r="H798" s="95">
        <v>42556</v>
      </c>
      <c r="I798" s="97">
        <f t="shared" si="346"/>
        <v>28.83</v>
      </c>
      <c r="J798" s="30">
        <f t="shared" si="347"/>
        <v>51842.270500099999</v>
      </c>
      <c r="K798" s="30"/>
      <c r="L798" s="30"/>
      <c r="M798" s="30"/>
      <c r="N798" s="30"/>
      <c r="P798" s="41"/>
      <c r="AC798" s="41"/>
    </row>
    <row r="799" spans="7:29" s="24" customFormat="1" ht="12.75" x14ac:dyDescent="0.2">
      <c r="G799" s="41">
        <f t="shared" si="345"/>
        <v>4</v>
      </c>
      <c r="H799" s="95">
        <v>42557</v>
      </c>
      <c r="I799" s="97">
        <f t="shared" si="346"/>
        <v>29.09</v>
      </c>
      <c r="J799" s="30">
        <f t="shared" si="347"/>
        <v>51901.808089899998</v>
      </c>
      <c r="K799" s="30"/>
      <c r="L799" s="30"/>
      <c r="M799" s="30"/>
      <c r="N799" s="30"/>
      <c r="P799" s="41"/>
      <c r="AC799" s="41"/>
    </row>
    <row r="800" spans="7:29" s="24" customFormat="1" ht="12.75" x14ac:dyDescent="0.2">
      <c r="G800" s="41">
        <f t="shared" si="345"/>
        <v>5</v>
      </c>
      <c r="H800" s="95">
        <v>42558</v>
      </c>
      <c r="I800" s="97">
        <f t="shared" si="346"/>
        <v>28.39</v>
      </c>
      <c r="J800" s="30">
        <f t="shared" si="347"/>
        <v>52014.655940500001</v>
      </c>
      <c r="K800" s="30"/>
      <c r="L800" s="30"/>
      <c r="M800" s="30"/>
      <c r="N800" s="30"/>
      <c r="P800" s="41"/>
      <c r="AC800" s="41"/>
    </row>
    <row r="801" spans="7:29" s="24" customFormat="1" ht="12.75" x14ac:dyDescent="0.2">
      <c r="G801" s="41">
        <f t="shared" si="345"/>
        <v>6</v>
      </c>
      <c r="H801" s="95">
        <v>42559</v>
      </c>
      <c r="I801" s="97">
        <f t="shared" si="346"/>
        <v>29.42</v>
      </c>
      <c r="J801" s="30">
        <f t="shared" si="347"/>
        <v>53140.74</v>
      </c>
      <c r="K801" s="30"/>
      <c r="L801" s="30"/>
      <c r="M801" s="97">
        <f t="shared" ref="M801:N801" si="355">AVERAGE(I797:I801)</f>
        <v>28.958000000000006</v>
      </c>
      <c r="N801" s="30">
        <f t="shared" si="355"/>
        <v>52293.626237000004</v>
      </c>
      <c r="P801" s="41"/>
      <c r="AC801" s="41"/>
    </row>
    <row r="802" spans="7:29" s="24" customFormat="1" ht="12.75" x14ac:dyDescent="0.2">
      <c r="G802" s="41">
        <f t="shared" si="345"/>
        <v>7</v>
      </c>
      <c r="H802" s="95">
        <v>42560</v>
      </c>
      <c r="I802" s="97" t="str">
        <f t="shared" si="346"/>
        <v/>
      </c>
      <c r="J802" s="30" t="str">
        <f t="shared" si="347"/>
        <v/>
      </c>
      <c r="K802" s="30"/>
      <c r="L802" s="30"/>
      <c r="M802" s="30"/>
      <c r="N802" s="30"/>
      <c r="P802" s="41"/>
      <c r="AC802" s="41"/>
    </row>
    <row r="803" spans="7:29" s="24" customFormat="1" ht="12.75" x14ac:dyDescent="0.2">
      <c r="G803" s="41">
        <f t="shared" si="345"/>
        <v>1</v>
      </c>
      <c r="H803" s="95">
        <v>42561</v>
      </c>
      <c r="I803" s="97" t="str">
        <f t="shared" si="346"/>
        <v/>
      </c>
      <c r="J803" s="30" t="str">
        <f t="shared" si="347"/>
        <v/>
      </c>
      <c r="K803" s="30"/>
      <c r="L803" s="30"/>
      <c r="M803" s="30"/>
      <c r="N803" s="30"/>
      <c r="P803" s="41"/>
      <c r="AC803" s="41"/>
    </row>
    <row r="804" spans="7:29" s="24" customFormat="1" ht="12.75" x14ac:dyDescent="0.2">
      <c r="G804" s="41">
        <f t="shared" si="345"/>
        <v>2</v>
      </c>
      <c r="H804" s="95">
        <v>42562</v>
      </c>
      <c r="I804" s="97">
        <f t="shared" si="346"/>
        <v>30.09</v>
      </c>
      <c r="J804" s="30">
        <f t="shared" si="347"/>
        <v>53960.114700300001</v>
      </c>
      <c r="K804" s="97">
        <f t="shared" ref="K804:L804" si="356">AVERAGE(I798:I801,I804)</f>
        <v>29.163999999999998</v>
      </c>
      <c r="L804" s="30">
        <f t="shared" si="356"/>
        <v>52571.917846159995</v>
      </c>
      <c r="M804" s="30"/>
      <c r="N804" s="30"/>
      <c r="P804" s="41"/>
      <c r="AC804" s="41"/>
    </row>
    <row r="805" spans="7:29" s="24" customFormat="1" ht="12.75" x14ac:dyDescent="0.2">
      <c r="G805" s="41">
        <f t="shared" si="345"/>
        <v>3</v>
      </c>
      <c r="H805" s="95">
        <v>42563</v>
      </c>
      <c r="I805" s="97">
        <f t="shared" si="346"/>
        <v>29.8</v>
      </c>
      <c r="J805" s="30">
        <f t="shared" si="347"/>
        <v>54256.407429600004</v>
      </c>
      <c r="K805" s="30"/>
      <c r="L805" s="30"/>
      <c r="M805" s="30"/>
      <c r="N805" s="30"/>
      <c r="P805" s="41"/>
      <c r="AC805" s="41"/>
    </row>
    <row r="806" spans="7:29" s="24" customFormat="1" ht="12.75" x14ac:dyDescent="0.2">
      <c r="G806" s="41">
        <f t="shared" si="345"/>
        <v>4</v>
      </c>
      <c r="H806" s="95">
        <v>42564</v>
      </c>
      <c r="I806" s="97">
        <f t="shared" si="346"/>
        <v>30.07</v>
      </c>
      <c r="J806" s="30">
        <f t="shared" si="347"/>
        <v>54598.284715100002</v>
      </c>
      <c r="K806" s="30"/>
      <c r="L806" s="30"/>
      <c r="M806" s="30"/>
      <c r="N806" s="30"/>
      <c r="P806" s="41"/>
      <c r="AC806" s="41"/>
    </row>
    <row r="807" spans="7:29" s="24" customFormat="1" ht="12.75" x14ac:dyDescent="0.2">
      <c r="G807" s="41">
        <f t="shared" si="345"/>
        <v>5</v>
      </c>
      <c r="H807" s="95">
        <v>42565</v>
      </c>
      <c r="I807" s="97">
        <f t="shared" si="346"/>
        <v>30.25</v>
      </c>
      <c r="J807" s="30">
        <f t="shared" si="347"/>
        <v>55480.868466599997</v>
      </c>
      <c r="K807" s="30"/>
      <c r="L807" s="30"/>
      <c r="M807" s="30"/>
      <c r="N807" s="30"/>
      <c r="P807" s="41"/>
      <c r="AC807" s="41"/>
    </row>
    <row r="808" spans="7:29" s="24" customFormat="1" ht="12.75" x14ac:dyDescent="0.2">
      <c r="G808" s="41">
        <f t="shared" si="345"/>
        <v>6</v>
      </c>
      <c r="H808" s="95">
        <v>42566</v>
      </c>
      <c r="I808" s="97">
        <f t="shared" si="346"/>
        <v>29.3</v>
      </c>
      <c r="J808" s="30">
        <f t="shared" si="347"/>
        <v>55578.238846699998</v>
      </c>
      <c r="K808" s="30"/>
      <c r="L808" s="30"/>
      <c r="M808" s="97">
        <f t="shared" ref="M808:N808" si="357">AVERAGE(I804:I808)</f>
        <v>29.902000000000005</v>
      </c>
      <c r="N808" s="30">
        <f t="shared" si="357"/>
        <v>54774.782831660006</v>
      </c>
      <c r="P808" s="41"/>
      <c r="AC808" s="41"/>
    </row>
    <row r="809" spans="7:29" s="24" customFormat="1" ht="12.75" x14ac:dyDescent="0.2">
      <c r="G809" s="41">
        <f t="shared" si="345"/>
        <v>7</v>
      </c>
      <c r="H809" s="95">
        <v>42567</v>
      </c>
      <c r="I809" s="97" t="str">
        <f t="shared" si="346"/>
        <v/>
      </c>
      <c r="J809" s="30" t="str">
        <f t="shared" si="347"/>
        <v/>
      </c>
      <c r="K809" s="30"/>
      <c r="L809" s="30"/>
      <c r="M809" s="30"/>
      <c r="N809" s="30"/>
      <c r="P809" s="41"/>
      <c r="AC809" s="41"/>
    </row>
    <row r="810" spans="7:29" s="24" customFormat="1" ht="12.75" x14ac:dyDescent="0.2">
      <c r="G810" s="41">
        <f t="shared" si="345"/>
        <v>1</v>
      </c>
      <c r="H810" s="95">
        <v>42568</v>
      </c>
      <c r="I810" s="97" t="str">
        <f t="shared" si="346"/>
        <v/>
      </c>
      <c r="J810" s="30" t="str">
        <f t="shared" si="347"/>
        <v/>
      </c>
      <c r="K810" s="30"/>
      <c r="L810" s="30"/>
      <c r="M810" s="30"/>
      <c r="N810" s="30"/>
      <c r="P810" s="41"/>
      <c r="AC810" s="41"/>
    </row>
    <row r="811" spans="7:29" s="24" customFormat="1" ht="12.75" x14ac:dyDescent="0.2">
      <c r="G811" s="41">
        <f t="shared" si="345"/>
        <v>2</v>
      </c>
      <c r="H811" s="95">
        <v>42569</v>
      </c>
      <c r="I811" s="97">
        <f t="shared" si="346"/>
        <v>29.59</v>
      </c>
      <c r="J811" s="30">
        <f t="shared" si="347"/>
        <v>56484.215771299998</v>
      </c>
      <c r="K811" s="97">
        <f t="shared" ref="K811:L811" si="358">AVERAGE(I805:I808,I811)</f>
        <v>29.802</v>
      </c>
      <c r="L811" s="30">
        <f t="shared" si="358"/>
        <v>55279.60304586</v>
      </c>
      <c r="M811" s="30"/>
      <c r="N811" s="30"/>
      <c r="P811" s="41"/>
      <c r="AC811" s="41"/>
    </row>
    <row r="812" spans="7:29" s="24" customFormat="1" ht="12.75" x14ac:dyDescent="0.2">
      <c r="G812" s="41">
        <f t="shared" si="345"/>
        <v>3</v>
      </c>
      <c r="H812" s="95">
        <v>42570</v>
      </c>
      <c r="I812" s="97">
        <f t="shared" si="346"/>
        <v>29.84</v>
      </c>
      <c r="J812" s="30">
        <f t="shared" si="347"/>
        <v>56698.060592599999</v>
      </c>
      <c r="K812" s="30"/>
      <c r="L812" s="30"/>
      <c r="M812" s="30"/>
      <c r="N812" s="30"/>
      <c r="P812" s="41"/>
      <c r="AC812" s="41"/>
    </row>
    <row r="813" spans="7:29" s="24" customFormat="1" ht="12.75" x14ac:dyDescent="0.2">
      <c r="G813" s="41">
        <f t="shared" si="345"/>
        <v>4</v>
      </c>
      <c r="H813" s="95">
        <v>42571</v>
      </c>
      <c r="I813" s="97">
        <f t="shared" si="346"/>
        <v>29.98</v>
      </c>
      <c r="J813" s="30">
        <f t="shared" si="347"/>
        <v>56578.047225200004</v>
      </c>
      <c r="K813" s="30"/>
      <c r="L813" s="30"/>
      <c r="M813" s="30"/>
      <c r="N813" s="30"/>
      <c r="P813" s="41"/>
      <c r="AC813" s="41"/>
    </row>
    <row r="814" spans="7:29" s="24" customFormat="1" ht="12.75" x14ac:dyDescent="0.2">
      <c r="G814" s="41">
        <f t="shared" si="345"/>
        <v>5</v>
      </c>
      <c r="H814" s="95">
        <v>42572</v>
      </c>
      <c r="I814" s="97">
        <f t="shared" si="346"/>
        <v>30.11</v>
      </c>
      <c r="J814" s="30">
        <f t="shared" si="347"/>
        <v>56641.486537299999</v>
      </c>
      <c r="K814" s="30"/>
      <c r="L814" s="30"/>
      <c r="M814" s="30"/>
      <c r="N814" s="30"/>
      <c r="P814" s="41"/>
      <c r="AC814" s="41"/>
    </row>
    <row r="815" spans="7:29" s="24" customFormat="1" ht="12.75" x14ac:dyDescent="0.2">
      <c r="G815" s="41">
        <f t="shared" si="345"/>
        <v>6</v>
      </c>
      <c r="H815" s="95">
        <v>42573</v>
      </c>
      <c r="I815" s="97">
        <f t="shared" si="346"/>
        <v>31.49</v>
      </c>
      <c r="J815" s="30">
        <f t="shared" si="347"/>
        <v>57002.080482099998</v>
      </c>
      <c r="K815" s="30"/>
      <c r="L815" s="30"/>
      <c r="M815" s="97">
        <f t="shared" ref="M815:N815" si="359">AVERAGE(I811:I815)</f>
        <v>30.201999999999998</v>
      </c>
      <c r="N815" s="30">
        <f t="shared" si="359"/>
        <v>56680.778121700001</v>
      </c>
      <c r="P815" s="41"/>
      <c r="AC815" s="41"/>
    </row>
    <row r="816" spans="7:29" s="24" customFormat="1" ht="12.75" x14ac:dyDescent="0.2">
      <c r="G816" s="41">
        <f t="shared" si="345"/>
        <v>7</v>
      </c>
      <c r="H816" s="95">
        <v>42574</v>
      </c>
      <c r="I816" s="97" t="str">
        <f t="shared" si="346"/>
        <v/>
      </c>
      <c r="J816" s="30" t="str">
        <f t="shared" si="347"/>
        <v/>
      </c>
      <c r="K816" s="30"/>
      <c r="L816" s="30"/>
      <c r="M816" s="30"/>
      <c r="N816" s="30"/>
      <c r="P816" s="41"/>
      <c r="AC816" s="41"/>
    </row>
    <row r="817" spans="7:29" s="24" customFormat="1" ht="12.75" x14ac:dyDescent="0.2">
      <c r="G817" s="41">
        <f t="shared" si="345"/>
        <v>1</v>
      </c>
      <c r="H817" s="95">
        <v>42575</v>
      </c>
      <c r="I817" s="97" t="str">
        <f t="shared" si="346"/>
        <v/>
      </c>
      <c r="J817" s="30" t="str">
        <f t="shared" si="347"/>
        <v/>
      </c>
      <c r="K817" s="30"/>
      <c r="L817" s="30"/>
      <c r="M817" s="30"/>
      <c r="N817" s="30"/>
      <c r="P817" s="41"/>
      <c r="AC817" s="41"/>
    </row>
    <row r="818" spans="7:29" s="24" customFormat="1" ht="12.75" x14ac:dyDescent="0.2">
      <c r="G818" s="41">
        <f t="shared" si="345"/>
        <v>2</v>
      </c>
      <c r="H818" s="95">
        <v>42576</v>
      </c>
      <c r="I818" s="97">
        <f t="shared" si="346"/>
        <v>31.43</v>
      </c>
      <c r="J818" s="30">
        <f t="shared" si="347"/>
        <v>56872.726723100001</v>
      </c>
      <c r="K818" s="97">
        <f t="shared" ref="K818:L818" si="360">AVERAGE(I812:I815,I818)</f>
        <v>30.57</v>
      </c>
      <c r="L818" s="30">
        <f t="shared" si="360"/>
        <v>56758.480312060005</v>
      </c>
      <c r="M818" s="30"/>
      <c r="N818" s="30"/>
      <c r="P818" s="41"/>
      <c r="AC818" s="41"/>
    </row>
    <row r="819" spans="7:29" s="24" customFormat="1" ht="12.75" x14ac:dyDescent="0.2">
      <c r="G819" s="41">
        <f t="shared" si="345"/>
        <v>3</v>
      </c>
      <c r="H819" s="95">
        <v>42577</v>
      </c>
      <c r="I819" s="97">
        <f t="shared" si="346"/>
        <v>30.84</v>
      </c>
      <c r="J819" s="30">
        <f t="shared" si="347"/>
        <v>56782.750859400003</v>
      </c>
      <c r="K819" s="30"/>
      <c r="L819" s="30"/>
      <c r="M819" s="30"/>
      <c r="N819" s="30"/>
      <c r="P819" s="41"/>
      <c r="AC819" s="41"/>
    </row>
    <row r="820" spans="7:29" s="24" customFormat="1" ht="12.75" x14ac:dyDescent="0.2">
      <c r="G820" s="41">
        <f t="shared" si="345"/>
        <v>4</v>
      </c>
      <c r="H820" s="95">
        <v>42578</v>
      </c>
      <c r="I820" s="97">
        <f t="shared" si="346"/>
        <v>30.75</v>
      </c>
      <c r="J820" s="30">
        <f t="shared" si="347"/>
        <v>56852.842014900001</v>
      </c>
      <c r="K820" s="30"/>
      <c r="L820" s="30"/>
      <c r="M820" s="30"/>
      <c r="N820" s="30"/>
      <c r="P820" s="41"/>
      <c r="AC820" s="41"/>
    </row>
    <row r="821" spans="7:29" s="24" customFormat="1" ht="12.75" x14ac:dyDescent="0.2">
      <c r="G821" s="41">
        <f t="shared" si="345"/>
        <v>5</v>
      </c>
      <c r="H821" s="95">
        <v>42579</v>
      </c>
      <c r="I821" s="97">
        <f t="shared" si="346"/>
        <v>30.85</v>
      </c>
      <c r="J821" s="30">
        <f t="shared" si="347"/>
        <v>56667.117724700001</v>
      </c>
      <c r="K821" s="30"/>
      <c r="L821" s="30"/>
      <c r="M821" s="30"/>
      <c r="N821" s="30"/>
      <c r="P821" s="41"/>
      <c r="AC821" s="41"/>
    </row>
    <row r="822" spans="7:29" s="24" customFormat="1" ht="12.75" x14ac:dyDescent="0.2">
      <c r="G822" s="41">
        <f t="shared" si="345"/>
        <v>6</v>
      </c>
      <c r="H822" s="95">
        <v>42580</v>
      </c>
      <c r="I822" s="97">
        <f t="shared" si="346"/>
        <v>30.8</v>
      </c>
      <c r="J822" s="30">
        <f t="shared" si="347"/>
        <v>57308.209465899999</v>
      </c>
      <c r="K822" s="30"/>
      <c r="L822" s="30"/>
      <c r="M822" s="97">
        <f t="shared" ref="M822:N822" si="361">AVERAGE(I818:I822)</f>
        <v>30.934000000000005</v>
      </c>
      <c r="N822" s="30">
        <f t="shared" si="361"/>
        <v>56896.729357600001</v>
      </c>
      <c r="P822" s="41"/>
      <c r="AC822" s="41"/>
    </row>
    <row r="823" spans="7:29" s="24" customFormat="1" ht="12.75" x14ac:dyDescent="0.2">
      <c r="G823" s="41">
        <f t="shared" si="345"/>
        <v>7</v>
      </c>
      <c r="H823" s="95">
        <v>42581</v>
      </c>
      <c r="I823" s="97" t="str">
        <f t="shared" si="346"/>
        <v/>
      </c>
      <c r="J823" s="30" t="str">
        <f t="shared" si="347"/>
        <v/>
      </c>
      <c r="K823" s="30"/>
      <c r="L823" s="30"/>
      <c r="M823" s="30"/>
      <c r="N823" s="30"/>
      <c r="P823" s="41"/>
      <c r="AC823" s="41"/>
    </row>
    <row r="824" spans="7:29" s="24" customFormat="1" ht="12.75" x14ac:dyDescent="0.2">
      <c r="G824" s="41">
        <f t="shared" si="345"/>
        <v>1</v>
      </c>
      <c r="H824" s="95">
        <v>42582</v>
      </c>
      <c r="I824" s="97" t="str">
        <f t="shared" si="346"/>
        <v/>
      </c>
      <c r="J824" s="30" t="str">
        <f t="shared" si="347"/>
        <v/>
      </c>
      <c r="K824" s="30"/>
      <c r="L824" s="30"/>
      <c r="M824" s="30"/>
      <c r="N824" s="30"/>
      <c r="P824" s="41"/>
      <c r="AC824" s="41"/>
    </row>
    <row r="825" spans="7:29" s="24" customFormat="1" ht="12.75" x14ac:dyDescent="0.2">
      <c r="G825" s="41">
        <f t="shared" si="345"/>
        <v>2</v>
      </c>
      <c r="H825" s="95">
        <v>42583</v>
      </c>
      <c r="I825" s="97">
        <f t="shared" si="346"/>
        <v>29.8</v>
      </c>
      <c r="J825" s="30">
        <f t="shared" si="347"/>
        <v>56755.759541799998</v>
      </c>
      <c r="K825" s="97">
        <f t="shared" ref="K825:L825" si="362">AVERAGE(I819:I822,I825)</f>
        <v>30.607999999999997</v>
      </c>
      <c r="L825" s="30">
        <f t="shared" si="362"/>
        <v>56873.335921339996</v>
      </c>
      <c r="M825" s="30"/>
      <c r="N825" s="30"/>
      <c r="P825" s="41"/>
      <c r="AC825" s="41"/>
    </row>
    <row r="826" spans="7:29" s="24" customFormat="1" ht="12.75" x14ac:dyDescent="0.2">
      <c r="G826" s="41">
        <f t="shared" si="345"/>
        <v>3</v>
      </c>
      <c r="H826" s="95">
        <v>42584</v>
      </c>
      <c r="I826" s="97">
        <f t="shared" si="346"/>
        <v>28.82</v>
      </c>
      <c r="J826" s="30">
        <f t="shared" si="347"/>
        <v>56162.379820599999</v>
      </c>
      <c r="K826" s="30"/>
      <c r="L826" s="30"/>
      <c r="M826" s="30"/>
      <c r="N826" s="30"/>
      <c r="P826" s="41"/>
      <c r="AC826" s="41"/>
    </row>
    <row r="827" spans="7:29" s="24" customFormat="1" ht="12.75" x14ac:dyDescent="0.2">
      <c r="G827" s="41">
        <f t="shared" si="345"/>
        <v>4</v>
      </c>
      <c r="H827" s="95">
        <v>42585</v>
      </c>
      <c r="I827" s="97">
        <f t="shared" si="346"/>
        <v>29.06</v>
      </c>
      <c r="J827" s="30">
        <f t="shared" si="347"/>
        <v>57076.913488899998</v>
      </c>
      <c r="K827" s="30"/>
      <c r="L827" s="30"/>
      <c r="M827" s="30"/>
      <c r="N827" s="30"/>
      <c r="P827" s="41"/>
      <c r="AC827" s="41"/>
    </row>
    <row r="828" spans="7:29" s="24" customFormat="1" ht="12.75" x14ac:dyDescent="0.2">
      <c r="G828" s="41">
        <f t="shared" si="345"/>
        <v>5</v>
      </c>
      <c r="H828" s="95">
        <v>42586</v>
      </c>
      <c r="I828" s="97">
        <f t="shared" si="346"/>
        <v>29.51</v>
      </c>
      <c r="J828" s="30">
        <f t="shared" si="347"/>
        <v>57593.895211800002</v>
      </c>
      <c r="K828" s="30"/>
      <c r="L828" s="30"/>
      <c r="M828" s="30"/>
      <c r="N828" s="30"/>
      <c r="P828" s="41"/>
      <c r="AC828" s="41"/>
    </row>
    <row r="829" spans="7:29" s="24" customFormat="1" ht="12.75" x14ac:dyDescent="0.2">
      <c r="G829" s="41">
        <f t="shared" si="345"/>
        <v>6</v>
      </c>
      <c r="H829" s="95">
        <v>42587</v>
      </c>
      <c r="I829" s="97">
        <f t="shared" si="346"/>
        <v>30.02</v>
      </c>
      <c r="J829" s="30">
        <f t="shared" si="347"/>
        <v>57661.140344599997</v>
      </c>
      <c r="K829" s="30"/>
      <c r="L829" s="30"/>
      <c r="M829" s="97">
        <f t="shared" ref="M829:N829" si="363">AVERAGE(I825:I829)</f>
        <v>29.442</v>
      </c>
      <c r="N829" s="30">
        <f t="shared" si="363"/>
        <v>57050.017681540005</v>
      </c>
      <c r="P829" s="41"/>
      <c r="AC829" s="41"/>
    </row>
    <row r="830" spans="7:29" s="24" customFormat="1" ht="12.75" x14ac:dyDescent="0.2">
      <c r="G830" s="41">
        <f t="shared" si="345"/>
        <v>7</v>
      </c>
      <c r="H830" s="95">
        <v>42588</v>
      </c>
      <c r="I830" s="97" t="str">
        <f t="shared" si="346"/>
        <v/>
      </c>
      <c r="J830" s="30" t="str">
        <f t="shared" si="347"/>
        <v/>
      </c>
      <c r="K830" s="30"/>
      <c r="L830" s="30"/>
      <c r="M830" s="30"/>
      <c r="N830" s="30"/>
      <c r="P830" s="41"/>
      <c r="AC830" s="41"/>
    </row>
    <row r="831" spans="7:29" s="24" customFormat="1" ht="12.75" x14ac:dyDescent="0.2">
      <c r="G831" s="41">
        <f t="shared" si="345"/>
        <v>1</v>
      </c>
      <c r="H831" s="95">
        <v>42589</v>
      </c>
      <c r="I831" s="97" t="str">
        <f t="shared" si="346"/>
        <v/>
      </c>
      <c r="J831" s="30" t="str">
        <f t="shared" si="347"/>
        <v/>
      </c>
      <c r="K831" s="30"/>
      <c r="L831" s="30"/>
      <c r="M831" s="30"/>
      <c r="N831" s="30"/>
      <c r="P831" s="41"/>
      <c r="AC831" s="41"/>
    </row>
    <row r="832" spans="7:29" s="24" customFormat="1" ht="12.75" x14ac:dyDescent="0.2">
      <c r="G832" s="41">
        <f t="shared" si="345"/>
        <v>2</v>
      </c>
      <c r="H832" s="95">
        <v>42590</v>
      </c>
      <c r="I832" s="97">
        <f t="shared" si="346"/>
        <v>29.16</v>
      </c>
      <c r="J832" s="30">
        <f t="shared" si="347"/>
        <v>57635.427529599998</v>
      </c>
      <c r="K832" s="97">
        <f t="shared" ref="K832:L832" si="364">AVERAGE(I826:I829,I832)</f>
        <v>29.314</v>
      </c>
      <c r="L832" s="30">
        <f t="shared" si="364"/>
        <v>57225.951279099994</v>
      </c>
      <c r="M832" s="30"/>
      <c r="N832" s="30"/>
      <c r="P832" s="41"/>
      <c r="AC832" s="41"/>
    </row>
    <row r="833" spans="7:29" s="24" customFormat="1" ht="12.75" x14ac:dyDescent="0.2">
      <c r="G833" s="41">
        <f t="shared" si="345"/>
        <v>3</v>
      </c>
      <c r="H833" s="95">
        <v>42591</v>
      </c>
      <c r="I833" s="97">
        <f t="shared" si="346"/>
        <v>29.05</v>
      </c>
      <c r="J833" s="30">
        <f t="shared" si="347"/>
        <v>57689.415757299997</v>
      </c>
      <c r="K833" s="30"/>
      <c r="L833" s="30"/>
      <c r="M833" s="30"/>
      <c r="N833" s="30"/>
      <c r="P833" s="41"/>
      <c r="AC833" s="41"/>
    </row>
    <row r="834" spans="7:29" s="24" customFormat="1" ht="12.75" x14ac:dyDescent="0.2">
      <c r="G834" s="41">
        <f t="shared" si="345"/>
        <v>4</v>
      </c>
      <c r="H834" s="95">
        <v>42592</v>
      </c>
      <c r="I834" s="97">
        <f t="shared" si="346"/>
        <v>29.18</v>
      </c>
      <c r="J834" s="30">
        <f t="shared" si="347"/>
        <v>56919.778489099997</v>
      </c>
      <c r="K834" s="30"/>
      <c r="L834" s="30"/>
      <c r="M834" s="30"/>
      <c r="N834" s="30"/>
      <c r="P834" s="41"/>
      <c r="AC834" s="41"/>
    </row>
    <row r="835" spans="7:29" s="24" customFormat="1" ht="12.75" x14ac:dyDescent="0.2">
      <c r="G835" s="41">
        <f t="shared" si="345"/>
        <v>5</v>
      </c>
      <c r="H835" s="95">
        <v>42593</v>
      </c>
      <c r="I835" s="97">
        <f t="shared" si="346"/>
        <v>29.95</v>
      </c>
      <c r="J835" s="30">
        <f t="shared" si="347"/>
        <v>58299.5716464</v>
      </c>
      <c r="K835" s="30"/>
      <c r="L835" s="30"/>
      <c r="M835" s="30"/>
      <c r="N835" s="30"/>
      <c r="P835" s="41"/>
      <c r="AC835" s="41"/>
    </row>
    <row r="836" spans="7:29" s="24" customFormat="1" ht="12.75" x14ac:dyDescent="0.2">
      <c r="G836" s="41">
        <f t="shared" si="345"/>
        <v>6</v>
      </c>
      <c r="H836" s="95">
        <v>42594</v>
      </c>
      <c r="I836" s="97">
        <f t="shared" si="346"/>
        <v>29.46</v>
      </c>
      <c r="J836" s="30">
        <f t="shared" si="347"/>
        <v>58298.407574199999</v>
      </c>
      <c r="K836" s="30"/>
      <c r="L836" s="30"/>
      <c r="M836" s="97">
        <f t="shared" ref="M836:N836" si="365">AVERAGE(I832:I836)</f>
        <v>29.360000000000003</v>
      </c>
      <c r="N836" s="30">
        <f t="shared" si="365"/>
        <v>57768.520199320003</v>
      </c>
      <c r="P836" s="41"/>
      <c r="AC836" s="41"/>
    </row>
    <row r="837" spans="7:29" s="24" customFormat="1" ht="12.75" x14ac:dyDescent="0.2">
      <c r="G837" s="41">
        <f t="shared" si="345"/>
        <v>7</v>
      </c>
      <c r="H837" s="95">
        <v>42595</v>
      </c>
      <c r="I837" s="97" t="str">
        <f t="shared" si="346"/>
        <v/>
      </c>
      <c r="J837" s="30" t="str">
        <f t="shared" si="347"/>
        <v/>
      </c>
      <c r="K837" s="30"/>
      <c r="L837" s="30"/>
      <c r="M837" s="30"/>
      <c r="N837" s="30"/>
      <c r="P837" s="41"/>
      <c r="AC837" s="41"/>
    </row>
    <row r="838" spans="7:29" s="24" customFormat="1" ht="12.75" x14ac:dyDescent="0.2">
      <c r="G838" s="41">
        <f t="shared" si="345"/>
        <v>1</v>
      </c>
      <c r="H838" s="95">
        <v>42596</v>
      </c>
      <c r="I838" s="97" t="str">
        <f t="shared" si="346"/>
        <v/>
      </c>
      <c r="J838" s="30" t="str">
        <f t="shared" si="347"/>
        <v/>
      </c>
      <c r="K838" s="30"/>
      <c r="L838" s="30"/>
      <c r="M838" s="30"/>
      <c r="N838" s="30"/>
      <c r="P838" s="41"/>
      <c r="AC838" s="41"/>
    </row>
    <row r="839" spans="7:29" s="24" customFormat="1" ht="12.75" x14ac:dyDescent="0.2">
      <c r="G839" s="41">
        <f t="shared" ref="G839:G902" si="366">WEEKDAY(H839)</f>
        <v>2</v>
      </c>
      <c r="H839" s="95">
        <v>42597</v>
      </c>
      <c r="I839" s="97">
        <f t="shared" ref="I839:I902" si="367">IFERROR(VLOOKUP(H839,$C$6:$E$936,2,FALSE),"")</f>
        <v>30.36</v>
      </c>
      <c r="J839" s="30">
        <f t="shared" ref="J839:J902" si="368">IFERROR(VLOOKUP(H839,$C$6:$E$936,3,FALSE),"")</f>
        <v>59145.976948700001</v>
      </c>
      <c r="K839" s="97">
        <f t="shared" ref="K839:L839" si="369">AVERAGE(I833:I836,I839)</f>
        <v>29.6</v>
      </c>
      <c r="L839" s="30">
        <f t="shared" si="369"/>
        <v>58070.630083140008</v>
      </c>
      <c r="M839" s="30"/>
      <c r="N839" s="30"/>
      <c r="P839" s="41"/>
      <c r="AC839" s="41"/>
    </row>
    <row r="840" spans="7:29" s="24" customFormat="1" ht="12.75" x14ac:dyDescent="0.2">
      <c r="G840" s="41">
        <f t="shared" si="366"/>
        <v>3</v>
      </c>
      <c r="H840" s="95">
        <v>42598</v>
      </c>
      <c r="I840" s="97">
        <f t="shared" si="367"/>
        <v>29.94</v>
      </c>
      <c r="J840" s="30">
        <f t="shared" si="368"/>
        <v>58855.432212200001</v>
      </c>
      <c r="K840" s="30"/>
      <c r="L840" s="30"/>
      <c r="M840" s="30"/>
      <c r="N840" s="30"/>
      <c r="P840" s="41"/>
      <c r="AC840" s="41"/>
    </row>
    <row r="841" spans="7:29" s="24" customFormat="1" ht="12.75" x14ac:dyDescent="0.2">
      <c r="G841" s="41">
        <f t="shared" si="366"/>
        <v>4</v>
      </c>
      <c r="H841" s="95">
        <v>42599</v>
      </c>
      <c r="I841" s="97">
        <f t="shared" si="367"/>
        <v>30.04</v>
      </c>
      <c r="J841" s="30">
        <f t="shared" si="368"/>
        <v>59323.829988999998</v>
      </c>
      <c r="K841" s="30"/>
      <c r="L841" s="30"/>
      <c r="M841" s="30"/>
      <c r="N841" s="30"/>
      <c r="P841" s="41"/>
      <c r="AC841" s="41"/>
    </row>
    <row r="842" spans="7:29" s="24" customFormat="1" ht="12.75" x14ac:dyDescent="0.2">
      <c r="G842" s="41">
        <f t="shared" si="366"/>
        <v>5</v>
      </c>
      <c r="H842" s="95">
        <v>42600</v>
      </c>
      <c r="I842" s="97">
        <f t="shared" si="367"/>
        <v>29.88</v>
      </c>
      <c r="J842" s="30">
        <f t="shared" si="368"/>
        <v>59166.015210700003</v>
      </c>
      <c r="K842" s="30"/>
      <c r="L842" s="30"/>
      <c r="M842" s="30"/>
      <c r="N842" s="30"/>
      <c r="P842" s="41"/>
      <c r="AC842" s="41"/>
    </row>
    <row r="843" spans="7:29" s="24" customFormat="1" ht="12.75" x14ac:dyDescent="0.2">
      <c r="G843" s="41">
        <f t="shared" si="366"/>
        <v>6</v>
      </c>
      <c r="H843" s="95">
        <v>42601</v>
      </c>
      <c r="I843" s="97">
        <f t="shared" si="367"/>
        <v>29.31</v>
      </c>
      <c r="J843" s="30">
        <f t="shared" si="368"/>
        <v>59098.9207265</v>
      </c>
      <c r="K843" s="30"/>
      <c r="L843" s="30"/>
      <c r="M843" s="97">
        <f t="shared" ref="M843:N843" si="370">AVERAGE(I839:I843)</f>
        <v>29.905999999999999</v>
      </c>
      <c r="N843" s="30">
        <f t="shared" si="370"/>
        <v>59118.035017419999</v>
      </c>
      <c r="P843" s="41"/>
      <c r="AC843" s="41"/>
    </row>
    <row r="844" spans="7:29" s="24" customFormat="1" ht="12.75" x14ac:dyDescent="0.2">
      <c r="G844" s="41">
        <f t="shared" si="366"/>
        <v>7</v>
      </c>
      <c r="H844" s="95">
        <v>42602</v>
      </c>
      <c r="I844" s="97" t="str">
        <f t="shared" si="367"/>
        <v/>
      </c>
      <c r="J844" s="30" t="str">
        <f t="shared" si="368"/>
        <v/>
      </c>
      <c r="K844" s="30"/>
      <c r="L844" s="30"/>
      <c r="M844" s="30"/>
      <c r="N844" s="30"/>
      <c r="P844" s="41"/>
      <c r="AC844" s="41"/>
    </row>
    <row r="845" spans="7:29" s="24" customFormat="1" ht="12.75" x14ac:dyDescent="0.2">
      <c r="G845" s="41">
        <f t="shared" si="366"/>
        <v>1</v>
      </c>
      <c r="H845" s="95">
        <v>42603</v>
      </c>
      <c r="I845" s="97" t="str">
        <f t="shared" si="367"/>
        <v/>
      </c>
      <c r="J845" s="30" t="str">
        <f t="shared" si="368"/>
        <v/>
      </c>
      <c r="K845" s="30"/>
      <c r="L845" s="30"/>
      <c r="M845" s="30"/>
      <c r="N845" s="30"/>
      <c r="P845" s="41"/>
      <c r="AC845" s="41"/>
    </row>
    <row r="846" spans="7:29" s="24" customFormat="1" ht="12.75" x14ac:dyDescent="0.2">
      <c r="G846" s="41">
        <f t="shared" si="366"/>
        <v>2</v>
      </c>
      <c r="H846" s="95">
        <v>42604</v>
      </c>
      <c r="I846" s="97">
        <f t="shared" si="367"/>
        <v>29.19</v>
      </c>
      <c r="J846" s="30">
        <f t="shared" si="368"/>
        <v>57781.242813199999</v>
      </c>
      <c r="K846" s="97">
        <f t="shared" ref="K846:L846" si="371">AVERAGE(I840:I843,I846)</f>
        <v>29.672000000000004</v>
      </c>
      <c r="L846" s="30">
        <f t="shared" si="371"/>
        <v>58845.088190319992</v>
      </c>
      <c r="M846" s="30"/>
      <c r="N846" s="30"/>
      <c r="P846" s="41"/>
      <c r="AC846" s="41"/>
    </row>
    <row r="847" spans="7:29" s="24" customFormat="1" ht="12.75" x14ac:dyDescent="0.2">
      <c r="G847" s="41">
        <f t="shared" si="366"/>
        <v>3</v>
      </c>
      <c r="H847" s="95">
        <v>42605</v>
      </c>
      <c r="I847" s="97">
        <f t="shared" si="367"/>
        <v>29.09</v>
      </c>
      <c r="J847" s="30">
        <f t="shared" si="368"/>
        <v>58020.033599199996</v>
      </c>
      <c r="K847" s="30"/>
      <c r="L847" s="30"/>
      <c r="M847" s="30"/>
      <c r="N847" s="30"/>
      <c r="P847" s="41"/>
      <c r="AC847" s="41"/>
    </row>
    <row r="848" spans="7:29" s="24" customFormat="1" ht="12.75" x14ac:dyDescent="0.2">
      <c r="G848" s="41">
        <f t="shared" si="366"/>
        <v>4</v>
      </c>
      <c r="H848" s="95">
        <v>42606</v>
      </c>
      <c r="I848" s="97">
        <f t="shared" si="367"/>
        <v>28.98</v>
      </c>
      <c r="J848" s="30">
        <f t="shared" si="368"/>
        <v>57717.881430399997</v>
      </c>
      <c r="K848" s="30"/>
      <c r="L848" s="30"/>
      <c r="M848" s="30"/>
      <c r="N848" s="30"/>
      <c r="P848" s="41"/>
      <c r="AC848" s="41"/>
    </row>
    <row r="849" spans="7:29" s="24" customFormat="1" ht="12.75" x14ac:dyDescent="0.2">
      <c r="G849" s="41">
        <f t="shared" si="366"/>
        <v>5</v>
      </c>
      <c r="H849" s="95">
        <v>42607</v>
      </c>
      <c r="I849" s="97">
        <f t="shared" si="367"/>
        <v>28.9</v>
      </c>
      <c r="J849" s="30">
        <f t="shared" si="368"/>
        <v>57722.1358826</v>
      </c>
      <c r="K849" s="30"/>
      <c r="L849" s="30"/>
      <c r="M849" s="30"/>
      <c r="N849" s="30"/>
      <c r="P849" s="41"/>
      <c r="AC849" s="41"/>
    </row>
    <row r="850" spans="7:29" s="24" customFormat="1" ht="12.75" x14ac:dyDescent="0.2">
      <c r="G850" s="41">
        <f t="shared" si="366"/>
        <v>6</v>
      </c>
      <c r="H850" s="95">
        <v>42608</v>
      </c>
      <c r="I850" s="97">
        <f t="shared" si="367"/>
        <v>28.91</v>
      </c>
      <c r="J850" s="30">
        <f t="shared" si="368"/>
        <v>57716.248355299998</v>
      </c>
      <c r="K850" s="30"/>
      <c r="L850" s="30"/>
      <c r="M850" s="97">
        <f t="shared" ref="M850:N850" si="372">AVERAGE(I846:I850)</f>
        <v>29.013999999999999</v>
      </c>
      <c r="N850" s="30">
        <f t="shared" si="372"/>
        <v>57791.508416140001</v>
      </c>
      <c r="P850" s="41"/>
      <c r="AC850" s="41"/>
    </row>
    <row r="851" spans="7:29" s="24" customFormat="1" ht="12.75" x14ac:dyDescent="0.2">
      <c r="G851" s="41">
        <f t="shared" si="366"/>
        <v>7</v>
      </c>
      <c r="H851" s="95">
        <v>42609</v>
      </c>
      <c r="I851" s="97" t="str">
        <f t="shared" si="367"/>
        <v/>
      </c>
      <c r="J851" s="30" t="str">
        <f t="shared" si="368"/>
        <v/>
      </c>
      <c r="K851" s="30"/>
      <c r="L851" s="30"/>
      <c r="M851" s="30"/>
      <c r="N851" s="30"/>
      <c r="P851" s="41"/>
      <c r="AC851" s="41"/>
    </row>
    <row r="852" spans="7:29" s="24" customFormat="1" ht="12.75" x14ac:dyDescent="0.2">
      <c r="G852" s="41">
        <f t="shared" si="366"/>
        <v>1</v>
      </c>
      <c r="H852" s="95">
        <v>42610</v>
      </c>
      <c r="I852" s="97" t="str">
        <f t="shared" si="367"/>
        <v/>
      </c>
      <c r="J852" s="30" t="str">
        <f t="shared" si="368"/>
        <v/>
      </c>
      <c r="K852" s="30"/>
      <c r="L852" s="30"/>
      <c r="M852" s="30"/>
      <c r="N852" s="30"/>
      <c r="P852" s="41"/>
      <c r="AC852" s="41"/>
    </row>
    <row r="853" spans="7:29" s="24" customFormat="1" ht="12.75" x14ac:dyDescent="0.2">
      <c r="G853" s="41">
        <f t="shared" si="366"/>
        <v>2</v>
      </c>
      <c r="H853" s="95">
        <v>42611</v>
      </c>
      <c r="I853" s="97">
        <f t="shared" si="367"/>
        <v>29.5</v>
      </c>
      <c r="J853" s="30">
        <f t="shared" si="368"/>
        <v>58610.391571799999</v>
      </c>
      <c r="K853" s="97">
        <f t="shared" ref="K853:L853" si="373">AVERAGE(I847:I850,I853)</f>
        <v>29.076000000000001</v>
      </c>
      <c r="L853" s="30">
        <f t="shared" si="373"/>
        <v>57957.338167859998</v>
      </c>
      <c r="M853" s="30"/>
      <c r="N853" s="30"/>
      <c r="P853" s="41"/>
      <c r="AC853" s="41"/>
    </row>
    <row r="854" spans="7:29" s="24" customFormat="1" ht="12.75" x14ac:dyDescent="0.2">
      <c r="G854" s="41">
        <f t="shared" si="366"/>
        <v>3</v>
      </c>
      <c r="H854" s="95">
        <v>42612</v>
      </c>
      <c r="I854" s="97">
        <f t="shared" si="367"/>
        <v>29.1</v>
      </c>
      <c r="J854" s="30">
        <f t="shared" si="368"/>
        <v>58575.422744900003</v>
      </c>
      <c r="K854" s="30"/>
      <c r="L854" s="30"/>
      <c r="M854" s="30"/>
      <c r="N854" s="30"/>
      <c r="P854" s="41"/>
      <c r="AC854" s="41"/>
    </row>
    <row r="855" spans="7:29" s="24" customFormat="1" ht="12.75" x14ac:dyDescent="0.2">
      <c r="G855" s="41">
        <f t="shared" si="366"/>
        <v>4</v>
      </c>
      <c r="H855" s="95">
        <v>42613</v>
      </c>
      <c r="I855" s="97">
        <f t="shared" si="367"/>
        <v>29.39</v>
      </c>
      <c r="J855" s="30">
        <f t="shared" si="368"/>
        <v>57901.107676300002</v>
      </c>
      <c r="K855" s="30"/>
      <c r="L855" s="30"/>
      <c r="M855" s="30"/>
      <c r="N855" s="30"/>
      <c r="P855" s="41"/>
      <c r="AC855" s="41"/>
    </row>
    <row r="856" spans="7:29" s="24" customFormat="1" ht="12.75" x14ac:dyDescent="0.2">
      <c r="G856" s="41">
        <f t="shared" si="366"/>
        <v>5</v>
      </c>
      <c r="H856" s="95">
        <v>42614</v>
      </c>
      <c r="I856" s="97">
        <f t="shared" si="367"/>
        <v>29.17</v>
      </c>
      <c r="J856" s="30">
        <f t="shared" si="368"/>
        <v>58236.2688977</v>
      </c>
      <c r="K856" s="30"/>
      <c r="L856" s="30"/>
      <c r="M856" s="30"/>
      <c r="N856" s="30"/>
      <c r="P856" s="41"/>
      <c r="AC856" s="41"/>
    </row>
    <row r="857" spans="7:29" s="24" customFormat="1" ht="12.75" x14ac:dyDescent="0.2">
      <c r="G857" s="41">
        <f t="shared" si="366"/>
        <v>6</v>
      </c>
      <c r="H857" s="95">
        <v>42615</v>
      </c>
      <c r="I857" s="97">
        <f t="shared" si="367"/>
        <v>31.12</v>
      </c>
      <c r="J857" s="30">
        <f t="shared" si="368"/>
        <v>59616.3968456</v>
      </c>
      <c r="K857" s="30"/>
      <c r="L857" s="30"/>
      <c r="M857" s="97">
        <f t="shared" ref="M857:N857" si="374">AVERAGE(I853:I857)</f>
        <v>29.655999999999999</v>
      </c>
      <c r="N857" s="30">
        <f t="shared" si="374"/>
        <v>58587.917547260004</v>
      </c>
      <c r="P857" s="41"/>
      <c r="AC857" s="41"/>
    </row>
    <row r="858" spans="7:29" s="24" customFormat="1" ht="12.75" x14ac:dyDescent="0.2">
      <c r="G858" s="41">
        <f t="shared" si="366"/>
        <v>7</v>
      </c>
      <c r="H858" s="95">
        <v>42616</v>
      </c>
      <c r="I858" s="97" t="str">
        <f t="shared" si="367"/>
        <v/>
      </c>
      <c r="J858" s="30" t="str">
        <f t="shared" si="368"/>
        <v/>
      </c>
      <c r="K858" s="30"/>
      <c r="L858" s="30"/>
      <c r="M858" s="30"/>
      <c r="N858" s="30"/>
      <c r="P858" s="41"/>
      <c r="AC858" s="41"/>
    </row>
    <row r="859" spans="7:29" s="24" customFormat="1" ht="12.75" x14ac:dyDescent="0.2">
      <c r="G859" s="41">
        <f t="shared" si="366"/>
        <v>1</v>
      </c>
      <c r="H859" s="95">
        <v>42617</v>
      </c>
      <c r="I859" s="97" t="str">
        <f t="shared" si="367"/>
        <v/>
      </c>
      <c r="J859" s="30" t="str">
        <f t="shared" si="368"/>
        <v/>
      </c>
      <c r="K859" s="30"/>
      <c r="L859" s="30"/>
      <c r="M859" s="30"/>
      <c r="N859" s="30"/>
      <c r="P859" s="41"/>
      <c r="AC859" s="41"/>
    </row>
    <row r="860" spans="7:29" s="24" customFormat="1" ht="12.75" x14ac:dyDescent="0.2">
      <c r="G860" s="41">
        <f t="shared" si="366"/>
        <v>2</v>
      </c>
      <c r="H860" s="95">
        <v>42618</v>
      </c>
      <c r="I860" s="97">
        <f t="shared" si="367"/>
        <v>31.15</v>
      </c>
      <c r="J860" s="30">
        <f t="shared" si="368"/>
        <v>59566.344823599997</v>
      </c>
      <c r="K860" s="97">
        <f t="shared" ref="K860:L860" si="375">AVERAGE(I854:I857,I860)</f>
        <v>29.986000000000001</v>
      </c>
      <c r="L860" s="30">
        <f t="shared" si="375"/>
        <v>58779.10819762</v>
      </c>
      <c r="M860" s="30"/>
      <c r="N860" s="30"/>
      <c r="P860" s="41"/>
      <c r="AC860" s="41"/>
    </row>
    <row r="861" spans="7:29" s="24" customFormat="1" ht="12.75" x14ac:dyDescent="0.2">
      <c r="G861" s="41">
        <f t="shared" si="366"/>
        <v>3</v>
      </c>
      <c r="H861" s="95">
        <v>42619</v>
      </c>
      <c r="I861" s="97">
        <f t="shared" si="367"/>
        <v>31.19</v>
      </c>
      <c r="J861" s="30">
        <f t="shared" si="368"/>
        <v>60129.437637199997</v>
      </c>
      <c r="K861" s="30"/>
      <c r="L861" s="30"/>
      <c r="M861" s="30"/>
      <c r="N861" s="30"/>
      <c r="P861" s="41"/>
      <c r="AC861" s="41"/>
    </row>
    <row r="862" spans="7:29" s="24" customFormat="1" ht="12.75" x14ac:dyDescent="0.2">
      <c r="G862" s="41">
        <f t="shared" si="366"/>
        <v>4</v>
      </c>
      <c r="H862" s="95">
        <v>42620</v>
      </c>
      <c r="I862" s="97" t="str">
        <f t="shared" si="367"/>
        <v/>
      </c>
      <c r="J862" s="30" t="str">
        <f t="shared" si="368"/>
        <v/>
      </c>
      <c r="K862" s="30"/>
      <c r="L862" s="30"/>
      <c r="M862" s="30"/>
      <c r="N862" s="30"/>
      <c r="P862" s="41"/>
      <c r="AC862" s="41"/>
    </row>
    <row r="863" spans="7:29" s="24" customFormat="1" ht="12.75" x14ac:dyDescent="0.2">
      <c r="G863" s="41">
        <f t="shared" si="366"/>
        <v>5</v>
      </c>
      <c r="H863" s="95">
        <v>42621</v>
      </c>
      <c r="I863" s="97">
        <f t="shared" si="367"/>
        <v>31.07</v>
      </c>
      <c r="J863" s="30">
        <f t="shared" si="368"/>
        <v>60231.654899399997</v>
      </c>
      <c r="K863" s="30"/>
      <c r="L863" s="30"/>
      <c r="M863" s="30"/>
      <c r="N863" s="30"/>
      <c r="P863" s="41"/>
      <c r="AC863" s="41"/>
    </row>
    <row r="864" spans="7:29" s="24" customFormat="1" ht="12.75" x14ac:dyDescent="0.2">
      <c r="G864" s="41">
        <f t="shared" si="366"/>
        <v>6</v>
      </c>
      <c r="H864" s="95">
        <v>42622</v>
      </c>
      <c r="I864" s="97">
        <f t="shared" si="367"/>
        <v>29.45</v>
      </c>
      <c r="J864" s="30">
        <f t="shared" si="368"/>
        <v>57999.727329499998</v>
      </c>
      <c r="K864" s="30"/>
      <c r="L864" s="30"/>
      <c r="M864" s="97">
        <f t="shared" ref="M864:N864" si="376">AVERAGE(I860:I864)</f>
        <v>30.715</v>
      </c>
      <c r="N864" s="30">
        <f t="shared" si="376"/>
        <v>59481.791172424993</v>
      </c>
      <c r="P864" s="41"/>
      <c r="AC864" s="41"/>
    </row>
    <row r="865" spans="7:29" s="24" customFormat="1" ht="12.75" x14ac:dyDescent="0.2">
      <c r="G865" s="41">
        <f t="shared" si="366"/>
        <v>7</v>
      </c>
      <c r="H865" s="95">
        <v>42623</v>
      </c>
      <c r="I865" s="97" t="str">
        <f t="shared" si="367"/>
        <v/>
      </c>
      <c r="J865" s="30" t="str">
        <f t="shared" si="368"/>
        <v/>
      </c>
      <c r="K865" s="30"/>
      <c r="L865" s="30"/>
      <c r="M865" s="30"/>
      <c r="N865" s="30"/>
      <c r="P865" s="41"/>
      <c r="AC865" s="41"/>
    </row>
    <row r="866" spans="7:29" s="24" customFormat="1" ht="12.75" x14ac:dyDescent="0.2">
      <c r="G866" s="41">
        <f t="shared" si="366"/>
        <v>1</v>
      </c>
      <c r="H866" s="95">
        <v>42624</v>
      </c>
      <c r="I866" s="97" t="str">
        <f t="shared" si="367"/>
        <v/>
      </c>
      <c r="J866" s="30" t="str">
        <f t="shared" si="368"/>
        <v/>
      </c>
      <c r="K866" s="30"/>
      <c r="L866" s="30"/>
      <c r="M866" s="30"/>
      <c r="N866" s="30"/>
      <c r="P866" s="41"/>
      <c r="AC866" s="41"/>
    </row>
    <row r="867" spans="7:29" s="24" customFormat="1" ht="12.75" x14ac:dyDescent="0.2">
      <c r="G867" s="41">
        <f t="shared" si="366"/>
        <v>2</v>
      </c>
      <c r="H867" s="95">
        <v>42625</v>
      </c>
      <c r="I867" s="97">
        <f t="shared" si="367"/>
        <v>29</v>
      </c>
      <c r="J867" s="30">
        <f t="shared" si="368"/>
        <v>58586.113772099998</v>
      </c>
      <c r="K867" s="97">
        <f t="shared" ref="K867:L867" si="377">AVERAGE(I861:I864,I867)</f>
        <v>30.177500000000002</v>
      </c>
      <c r="L867" s="30">
        <f t="shared" si="377"/>
        <v>59236.733409549997</v>
      </c>
      <c r="M867" s="30"/>
      <c r="N867" s="30"/>
      <c r="P867" s="41"/>
      <c r="AC867" s="41"/>
    </row>
    <row r="868" spans="7:29" s="24" customFormat="1" ht="12.75" x14ac:dyDescent="0.2">
      <c r="G868" s="41">
        <f t="shared" si="366"/>
        <v>3</v>
      </c>
      <c r="H868" s="95">
        <v>42626</v>
      </c>
      <c r="I868" s="97">
        <f t="shared" si="367"/>
        <v>28.43</v>
      </c>
      <c r="J868" s="30">
        <f t="shared" si="368"/>
        <v>56820.774320899996</v>
      </c>
      <c r="K868" s="30"/>
      <c r="L868" s="30"/>
      <c r="M868" s="30"/>
      <c r="N868" s="30"/>
      <c r="P868" s="41"/>
      <c r="AC868" s="41"/>
    </row>
    <row r="869" spans="7:29" s="24" customFormat="1" ht="12.75" x14ac:dyDescent="0.2">
      <c r="G869" s="41">
        <f t="shared" si="366"/>
        <v>4</v>
      </c>
      <c r="H869" s="95">
        <v>42627</v>
      </c>
      <c r="I869" s="97">
        <f t="shared" si="367"/>
        <v>29.22</v>
      </c>
      <c r="J869" s="30">
        <f t="shared" si="368"/>
        <v>57059.461061100003</v>
      </c>
      <c r="K869" s="30"/>
      <c r="L869" s="30"/>
      <c r="M869" s="30"/>
      <c r="N869" s="30"/>
      <c r="P869" s="41"/>
      <c r="AC869" s="41"/>
    </row>
    <row r="870" spans="7:29" s="24" customFormat="1" ht="12.75" x14ac:dyDescent="0.2">
      <c r="G870" s="41">
        <f t="shared" si="366"/>
        <v>5</v>
      </c>
      <c r="H870" s="95">
        <v>42628</v>
      </c>
      <c r="I870" s="97">
        <f t="shared" si="367"/>
        <v>29.65</v>
      </c>
      <c r="J870" s="30">
        <f t="shared" si="368"/>
        <v>57909.488378100003</v>
      </c>
      <c r="K870" s="30"/>
      <c r="L870" s="30"/>
      <c r="M870" s="30"/>
      <c r="N870" s="30"/>
      <c r="P870" s="41"/>
      <c r="AC870" s="41"/>
    </row>
    <row r="871" spans="7:29" s="24" customFormat="1" ht="12.75" x14ac:dyDescent="0.2">
      <c r="G871" s="41">
        <f t="shared" si="366"/>
        <v>6</v>
      </c>
      <c r="H871" s="95">
        <v>42629</v>
      </c>
      <c r="I871" s="97">
        <f t="shared" si="367"/>
        <v>29.2</v>
      </c>
      <c r="J871" s="30">
        <f t="shared" si="368"/>
        <v>57079.759491999997</v>
      </c>
      <c r="K871" s="30"/>
      <c r="L871" s="30"/>
      <c r="M871" s="97">
        <f t="shared" ref="M871:N871" si="378">AVERAGE(I867:I871)</f>
        <v>29.1</v>
      </c>
      <c r="N871" s="30">
        <f t="shared" si="378"/>
        <v>57491.119404840007</v>
      </c>
      <c r="P871" s="41"/>
      <c r="AC871" s="41"/>
    </row>
    <row r="872" spans="7:29" s="24" customFormat="1" ht="12.75" x14ac:dyDescent="0.2">
      <c r="G872" s="41">
        <f t="shared" si="366"/>
        <v>7</v>
      </c>
      <c r="H872" s="95">
        <v>42630</v>
      </c>
      <c r="I872" s="97" t="str">
        <f t="shared" si="367"/>
        <v/>
      </c>
      <c r="J872" s="30" t="str">
        <f t="shared" si="368"/>
        <v/>
      </c>
      <c r="K872" s="30"/>
      <c r="L872" s="30"/>
      <c r="M872" s="30"/>
      <c r="N872" s="30"/>
      <c r="P872" s="41"/>
      <c r="AC872" s="41"/>
    </row>
    <row r="873" spans="7:29" s="24" customFormat="1" ht="12.75" x14ac:dyDescent="0.2">
      <c r="G873" s="41">
        <f t="shared" si="366"/>
        <v>1</v>
      </c>
      <c r="H873" s="95">
        <v>42631</v>
      </c>
      <c r="I873" s="97" t="str">
        <f t="shared" si="367"/>
        <v/>
      </c>
      <c r="J873" s="30" t="str">
        <f t="shared" si="368"/>
        <v/>
      </c>
      <c r="K873" s="30"/>
      <c r="L873" s="30"/>
      <c r="M873" s="30"/>
      <c r="N873" s="30"/>
      <c r="P873" s="41"/>
      <c r="AC873" s="41"/>
    </row>
    <row r="874" spans="7:29" s="24" customFormat="1" ht="12.75" x14ac:dyDescent="0.2">
      <c r="G874" s="41">
        <f t="shared" si="366"/>
        <v>2</v>
      </c>
      <c r="H874" s="95">
        <v>42632</v>
      </c>
      <c r="I874" s="97">
        <f t="shared" si="367"/>
        <v>29.5</v>
      </c>
      <c r="J874" s="30">
        <f t="shared" si="368"/>
        <v>57350.375112499998</v>
      </c>
      <c r="K874" s="97">
        <f t="shared" ref="K874:L874" si="379">AVERAGE(I868:I871,I874)</f>
        <v>29.2</v>
      </c>
      <c r="L874" s="30">
        <f t="shared" si="379"/>
        <v>57243.971672920001</v>
      </c>
      <c r="M874" s="30"/>
      <c r="N874" s="30"/>
      <c r="P874" s="41"/>
      <c r="AC874" s="41"/>
    </row>
    <row r="875" spans="7:29" s="24" customFormat="1" ht="12.75" x14ac:dyDescent="0.2">
      <c r="G875" s="41">
        <f t="shared" si="366"/>
        <v>3</v>
      </c>
      <c r="H875" s="95">
        <v>42633</v>
      </c>
      <c r="I875" s="97">
        <f t="shared" si="367"/>
        <v>29.66</v>
      </c>
      <c r="J875" s="30">
        <f t="shared" si="368"/>
        <v>57736.456508800002</v>
      </c>
      <c r="K875" s="30"/>
      <c r="L875" s="30"/>
      <c r="M875" s="30"/>
      <c r="N875" s="30"/>
      <c r="P875" s="41"/>
      <c r="AC875" s="41"/>
    </row>
    <row r="876" spans="7:29" s="24" customFormat="1" ht="12.75" x14ac:dyDescent="0.2">
      <c r="G876" s="41">
        <f t="shared" si="366"/>
        <v>4</v>
      </c>
      <c r="H876" s="95">
        <v>42634</v>
      </c>
      <c r="I876" s="97">
        <f t="shared" si="367"/>
        <v>30.63</v>
      </c>
      <c r="J876" s="30">
        <f t="shared" si="368"/>
        <v>58393.922731899998</v>
      </c>
      <c r="K876" s="30"/>
      <c r="L876" s="30"/>
      <c r="M876" s="30"/>
      <c r="N876" s="30"/>
      <c r="P876" s="41"/>
      <c r="AC876" s="41"/>
    </row>
    <row r="877" spans="7:29" s="24" customFormat="1" ht="12.75" x14ac:dyDescent="0.2">
      <c r="G877" s="41">
        <f t="shared" si="366"/>
        <v>5</v>
      </c>
      <c r="H877" s="95">
        <v>42635</v>
      </c>
      <c r="I877" s="97">
        <f t="shared" si="367"/>
        <v>31</v>
      </c>
      <c r="J877" s="30">
        <f t="shared" si="368"/>
        <v>58994.167654899997</v>
      </c>
      <c r="K877" s="30"/>
      <c r="L877" s="30"/>
      <c r="M877" s="30"/>
      <c r="N877" s="30"/>
      <c r="P877" s="41"/>
      <c r="AC877" s="41"/>
    </row>
    <row r="878" spans="7:29" s="24" customFormat="1" ht="12.75" x14ac:dyDescent="0.2">
      <c r="G878" s="41">
        <f t="shared" si="366"/>
        <v>6</v>
      </c>
      <c r="H878" s="95">
        <v>42636</v>
      </c>
      <c r="I878" s="97">
        <f t="shared" si="367"/>
        <v>30.64</v>
      </c>
      <c r="J878" s="30">
        <f t="shared" si="368"/>
        <v>58697.001956599997</v>
      </c>
      <c r="K878" s="30"/>
      <c r="L878" s="30"/>
      <c r="M878" s="97">
        <f t="shared" ref="M878:N878" si="380">AVERAGE(I874:I878)</f>
        <v>30.286000000000001</v>
      </c>
      <c r="N878" s="30">
        <f t="shared" si="380"/>
        <v>58234.384792939993</v>
      </c>
      <c r="P878" s="41"/>
      <c r="AC878" s="41"/>
    </row>
    <row r="879" spans="7:29" s="24" customFormat="1" ht="12.75" x14ac:dyDescent="0.2">
      <c r="G879" s="41">
        <f t="shared" si="366"/>
        <v>7</v>
      </c>
      <c r="H879" s="95">
        <v>42637</v>
      </c>
      <c r="I879" s="97" t="str">
        <f t="shared" si="367"/>
        <v/>
      </c>
      <c r="J879" s="30" t="str">
        <f t="shared" si="368"/>
        <v/>
      </c>
      <c r="K879" s="30"/>
      <c r="L879" s="30"/>
      <c r="M879" s="30"/>
      <c r="N879" s="30"/>
      <c r="P879" s="41"/>
      <c r="AC879" s="41"/>
    </row>
    <row r="880" spans="7:29" s="24" customFormat="1" ht="12.75" x14ac:dyDescent="0.2">
      <c r="G880" s="41">
        <f t="shared" si="366"/>
        <v>1</v>
      </c>
      <c r="H880" s="95">
        <v>42638</v>
      </c>
      <c r="I880" s="97" t="str">
        <f t="shared" si="367"/>
        <v/>
      </c>
      <c r="J880" s="30" t="str">
        <f t="shared" si="368"/>
        <v/>
      </c>
      <c r="K880" s="30"/>
      <c r="L880" s="30"/>
      <c r="M880" s="30"/>
      <c r="N880" s="30"/>
      <c r="P880" s="41"/>
      <c r="AC880" s="41"/>
    </row>
    <row r="881" spans="7:29" s="24" customFormat="1" ht="12.75" x14ac:dyDescent="0.2">
      <c r="G881" s="41">
        <f t="shared" si="366"/>
        <v>2</v>
      </c>
      <c r="H881" s="95">
        <v>42639</v>
      </c>
      <c r="I881" s="97">
        <f t="shared" si="367"/>
        <v>30.04</v>
      </c>
      <c r="J881" s="30">
        <f t="shared" si="368"/>
        <v>58053.5302753</v>
      </c>
      <c r="K881" s="97">
        <f t="shared" ref="K881:L881" si="381">AVERAGE(I875:I878,I881)</f>
        <v>30.393999999999998</v>
      </c>
      <c r="L881" s="30">
        <f t="shared" si="381"/>
        <v>58375.015825499991</v>
      </c>
      <c r="M881" s="30"/>
      <c r="N881" s="30"/>
      <c r="P881" s="41"/>
      <c r="AC881" s="41"/>
    </row>
    <row r="882" spans="7:29" s="24" customFormat="1" ht="12.75" x14ac:dyDescent="0.2">
      <c r="G882" s="41">
        <f t="shared" si="366"/>
        <v>3</v>
      </c>
      <c r="H882" s="95">
        <v>42640</v>
      </c>
      <c r="I882" s="97">
        <f t="shared" si="367"/>
        <v>29.85</v>
      </c>
      <c r="J882" s="30">
        <f t="shared" si="368"/>
        <v>58382.487391199997</v>
      </c>
      <c r="K882" s="30"/>
      <c r="L882" s="30"/>
      <c r="M882" s="30"/>
      <c r="N882" s="30"/>
      <c r="P882" s="41"/>
      <c r="AC882" s="41"/>
    </row>
    <row r="883" spans="7:29" s="24" customFormat="1" ht="12.75" x14ac:dyDescent="0.2">
      <c r="G883" s="41">
        <f t="shared" si="366"/>
        <v>4</v>
      </c>
      <c r="H883" s="95">
        <v>42641</v>
      </c>
      <c r="I883" s="97">
        <f t="shared" si="367"/>
        <v>30.85</v>
      </c>
      <c r="J883" s="30">
        <f t="shared" si="368"/>
        <v>59355.768758899998</v>
      </c>
      <c r="K883" s="30"/>
      <c r="L883" s="30"/>
      <c r="M883" s="30"/>
      <c r="N883" s="30"/>
      <c r="P883" s="41"/>
      <c r="AC883" s="41"/>
    </row>
    <row r="884" spans="7:29" s="24" customFormat="1" ht="12.75" x14ac:dyDescent="0.2">
      <c r="G884" s="41">
        <f t="shared" si="366"/>
        <v>5</v>
      </c>
      <c r="H884" s="95">
        <v>42642</v>
      </c>
      <c r="I884" s="97">
        <f t="shared" si="367"/>
        <v>30.51</v>
      </c>
      <c r="J884" s="30">
        <f t="shared" si="368"/>
        <v>58350.568021699997</v>
      </c>
      <c r="K884" s="30"/>
      <c r="L884" s="30"/>
      <c r="M884" s="30"/>
      <c r="N884" s="30"/>
      <c r="P884" s="41"/>
      <c r="AC884" s="41"/>
    </row>
    <row r="885" spans="7:29" s="24" customFormat="1" ht="12.75" x14ac:dyDescent="0.2">
      <c r="G885" s="41">
        <f t="shared" si="366"/>
        <v>6</v>
      </c>
      <c r="H885" s="95">
        <v>42643</v>
      </c>
      <c r="I885" s="97">
        <f t="shared" si="367"/>
        <v>30.19</v>
      </c>
      <c r="J885" s="30">
        <f t="shared" si="368"/>
        <v>58367.045510600001</v>
      </c>
      <c r="K885" s="30"/>
      <c r="L885" s="30"/>
      <c r="M885" s="97">
        <f t="shared" ref="M885:N885" si="382">AVERAGE(I881:I885)</f>
        <v>30.288000000000004</v>
      </c>
      <c r="N885" s="30">
        <f t="shared" si="382"/>
        <v>58501.879991540001</v>
      </c>
      <c r="P885" s="41"/>
      <c r="AC885" s="41"/>
    </row>
    <row r="886" spans="7:29" s="24" customFormat="1" ht="12.75" x14ac:dyDescent="0.2">
      <c r="G886" s="41">
        <f t="shared" si="366"/>
        <v>7</v>
      </c>
      <c r="H886" s="95">
        <v>42644</v>
      </c>
      <c r="I886" s="97" t="str">
        <f t="shared" si="367"/>
        <v/>
      </c>
      <c r="J886" s="30" t="str">
        <f t="shared" si="368"/>
        <v/>
      </c>
      <c r="K886" s="30"/>
      <c r="L886" s="30"/>
      <c r="M886" s="30"/>
      <c r="N886" s="30"/>
      <c r="P886" s="41"/>
      <c r="AC886" s="41"/>
    </row>
    <row r="887" spans="7:29" s="24" customFormat="1" ht="12.75" x14ac:dyDescent="0.2">
      <c r="G887" s="41">
        <f t="shared" si="366"/>
        <v>1</v>
      </c>
      <c r="H887" s="95">
        <v>42645</v>
      </c>
      <c r="I887" s="97" t="str">
        <f t="shared" si="367"/>
        <v/>
      </c>
      <c r="J887" s="30" t="str">
        <f t="shared" si="368"/>
        <v/>
      </c>
      <c r="K887" s="30"/>
      <c r="L887" s="30"/>
      <c r="M887" s="30"/>
      <c r="N887" s="30"/>
      <c r="P887" s="41"/>
      <c r="AC887" s="41"/>
    </row>
    <row r="888" spans="7:29" s="24" customFormat="1" ht="12.75" x14ac:dyDescent="0.2">
      <c r="G888" s="41">
        <f t="shared" si="366"/>
        <v>2</v>
      </c>
      <c r="H888" s="95">
        <v>42646</v>
      </c>
      <c r="I888" s="97">
        <f t="shared" si="367"/>
        <v>30.8</v>
      </c>
      <c r="J888" s="30">
        <f t="shared" si="368"/>
        <v>59461.228828899999</v>
      </c>
      <c r="K888" s="97">
        <f t="shared" ref="K888:L888" si="383">AVERAGE(I882:I885,I888)</f>
        <v>30.440000000000005</v>
      </c>
      <c r="L888" s="30">
        <f t="shared" si="383"/>
        <v>58783.419702259998</v>
      </c>
      <c r="M888" s="30"/>
      <c r="N888" s="30"/>
      <c r="P888" s="41"/>
      <c r="AC888" s="41"/>
    </row>
    <row r="889" spans="7:29" s="24" customFormat="1" ht="12.75" x14ac:dyDescent="0.2">
      <c r="G889" s="41">
        <f t="shared" si="366"/>
        <v>3</v>
      </c>
      <c r="H889" s="95">
        <v>42647</v>
      </c>
      <c r="I889" s="97">
        <f t="shared" si="367"/>
        <v>30.5</v>
      </c>
      <c r="J889" s="30">
        <f t="shared" si="368"/>
        <v>59339.228827500003</v>
      </c>
      <c r="K889" s="30"/>
      <c r="L889" s="30"/>
      <c r="M889" s="30"/>
      <c r="N889" s="30"/>
      <c r="P889" s="41"/>
      <c r="AC889" s="41"/>
    </row>
    <row r="890" spans="7:29" s="24" customFormat="1" ht="12.75" x14ac:dyDescent="0.2">
      <c r="G890" s="41">
        <f t="shared" si="366"/>
        <v>4</v>
      </c>
      <c r="H890" s="95">
        <v>42648</v>
      </c>
      <c r="I890" s="97">
        <f t="shared" si="367"/>
        <v>30.9</v>
      </c>
      <c r="J890" s="30">
        <f t="shared" si="368"/>
        <v>60254.340041000003</v>
      </c>
      <c r="K890" s="30"/>
      <c r="L890" s="30"/>
      <c r="M890" s="30"/>
      <c r="N890" s="30"/>
      <c r="P890" s="41"/>
      <c r="AC890" s="41"/>
    </row>
    <row r="891" spans="7:29" s="24" customFormat="1" ht="12.75" x14ac:dyDescent="0.2">
      <c r="G891" s="41">
        <f t="shared" si="366"/>
        <v>5</v>
      </c>
      <c r="H891" s="95">
        <v>42649</v>
      </c>
      <c r="I891" s="97">
        <f t="shared" si="367"/>
        <v>30.75</v>
      </c>
      <c r="J891" s="30">
        <f t="shared" si="368"/>
        <v>60644.2407943</v>
      </c>
      <c r="K891" s="30"/>
      <c r="L891" s="30"/>
      <c r="M891" s="30"/>
      <c r="N891" s="30"/>
      <c r="P891" s="41"/>
      <c r="AC891" s="41"/>
    </row>
    <row r="892" spans="7:29" s="24" customFormat="1" ht="12.75" x14ac:dyDescent="0.2">
      <c r="G892" s="41">
        <f t="shared" si="366"/>
        <v>6</v>
      </c>
      <c r="H892" s="95">
        <v>42650</v>
      </c>
      <c r="I892" s="97">
        <f t="shared" si="367"/>
        <v>30.65</v>
      </c>
      <c r="J892" s="30">
        <f t="shared" si="368"/>
        <v>61108.982520600002</v>
      </c>
      <c r="K892" s="30"/>
      <c r="L892" s="30"/>
      <c r="M892" s="97">
        <f t="shared" ref="M892:N892" si="384">AVERAGE(I888:I892)</f>
        <v>30.72</v>
      </c>
      <c r="N892" s="30">
        <f t="shared" si="384"/>
        <v>60161.60420246001</v>
      </c>
      <c r="P892" s="41"/>
      <c r="AC892" s="41"/>
    </row>
    <row r="893" spans="7:29" s="24" customFormat="1" ht="12.75" x14ac:dyDescent="0.2">
      <c r="G893" s="41">
        <f t="shared" si="366"/>
        <v>7</v>
      </c>
      <c r="H893" s="95">
        <v>42651</v>
      </c>
      <c r="I893" s="97" t="str">
        <f t="shared" si="367"/>
        <v/>
      </c>
      <c r="J893" s="30" t="str">
        <f t="shared" si="368"/>
        <v/>
      </c>
      <c r="K893" s="30"/>
      <c r="L893" s="30"/>
      <c r="M893" s="30"/>
      <c r="N893" s="30"/>
      <c r="P893" s="41"/>
      <c r="AC893" s="41"/>
    </row>
    <row r="894" spans="7:29" s="24" customFormat="1" ht="12.75" x14ac:dyDescent="0.2">
      <c r="G894" s="41">
        <f t="shared" si="366"/>
        <v>1</v>
      </c>
      <c r="H894" s="95">
        <v>42652</v>
      </c>
      <c r="I894" s="97" t="str">
        <f t="shared" si="367"/>
        <v/>
      </c>
      <c r="J894" s="30" t="str">
        <f t="shared" si="368"/>
        <v/>
      </c>
      <c r="K894" s="30"/>
      <c r="L894" s="30"/>
      <c r="M894" s="30"/>
      <c r="N894" s="30"/>
      <c r="P894" s="41"/>
      <c r="AC894" s="41"/>
    </row>
    <row r="895" spans="7:29" s="24" customFormat="1" ht="12.75" x14ac:dyDescent="0.2">
      <c r="G895" s="41">
        <f t="shared" si="366"/>
        <v>2</v>
      </c>
      <c r="H895" s="95">
        <v>42653</v>
      </c>
      <c r="I895" s="97">
        <f t="shared" si="367"/>
        <v>30.98</v>
      </c>
      <c r="J895" s="30">
        <f t="shared" si="368"/>
        <v>61668.329913599999</v>
      </c>
      <c r="K895" s="97">
        <f t="shared" ref="K895:L895" si="385">AVERAGE(I889:I892,I895)</f>
        <v>30.756</v>
      </c>
      <c r="L895" s="30">
        <f t="shared" si="385"/>
        <v>60603.024419400004</v>
      </c>
      <c r="M895" s="30"/>
      <c r="N895" s="30"/>
      <c r="P895" s="41"/>
      <c r="AC895" s="41"/>
    </row>
    <row r="896" spans="7:29" s="24" customFormat="1" ht="12.75" x14ac:dyDescent="0.2">
      <c r="G896" s="41">
        <f t="shared" si="366"/>
        <v>3</v>
      </c>
      <c r="H896" s="95">
        <v>42654</v>
      </c>
      <c r="I896" s="97">
        <f t="shared" si="367"/>
        <v>30.89</v>
      </c>
      <c r="J896" s="30">
        <f t="shared" si="368"/>
        <v>61021.848495799997</v>
      </c>
      <c r="K896" s="30"/>
      <c r="L896" s="30"/>
      <c r="M896" s="30"/>
      <c r="N896" s="30"/>
      <c r="P896" s="41"/>
      <c r="AC896" s="41"/>
    </row>
    <row r="897" spans="7:29" s="24" customFormat="1" ht="12.75" x14ac:dyDescent="0.2">
      <c r="G897" s="41">
        <f t="shared" si="366"/>
        <v>4</v>
      </c>
      <c r="H897" s="95">
        <v>42655</v>
      </c>
      <c r="I897" s="97" t="str">
        <f t="shared" si="367"/>
        <v/>
      </c>
      <c r="J897" s="30" t="str">
        <f t="shared" si="368"/>
        <v/>
      </c>
      <c r="K897" s="30"/>
      <c r="L897" s="30"/>
      <c r="M897" s="30"/>
      <c r="N897" s="30"/>
      <c r="P897" s="41"/>
      <c r="AC897" s="41"/>
    </row>
    <row r="898" spans="7:29" s="24" customFormat="1" ht="12.75" x14ac:dyDescent="0.2">
      <c r="G898" s="41">
        <f t="shared" si="366"/>
        <v>5</v>
      </c>
      <c r="H898" s="95">
        <v>42656</v>
      </c>
      <c r="I898" s="97">
        <f t="shared" si="367"/>
        <v>31.05</v>
      </c>
      <c r="J898" s="30">
        <f t="shared" si="368"/>
        <v>61118.580392299998</v>
      </c>
      <c r="K898" s="30"/>
      <c r="L898" s="30"/>
      <c r="M898" s="30"/>
      <c r="N898" s="30"/>
      <c r="P898" s="41"/>
      <c r="AC898" s="41"/>
    </row>
    <row r="899" spans="7:29" s="24" customFormat="1" ht="12.75" x14ac:dyDescent="0.2">
      <c r="G899" s="41">
        <f t="shared" si="366"/>
        <v>6</v>
      </c>
      <c r="H899" s="95">
        <v>42657</v>
      </c>
      <c r="I899" s="97">
        <f t="shared" si="367"/>
        <v>30.5</v>
      </c>
      <c r="J899" s="30">
        <f t="shared" si="368"/>
        <v>61767.217697300002</v>
      </c>
      <c r="K899" s="30"/>
      <c r="L899" s="30"/>
      <c r="M899" s="97">
        <f t="shared" ref="M899:N899" si="386">AVERAGE(I895:I899)</f>
        <v>30.855</v>
      </c>
      <c r="N899" s="30">
        <f t="shared" si="386"/>
        <v>61393.994124749996</v>
      </c>
      <c r="P899" s="41"/>
      <c r="AC899" s="41"/>
    </row>
    <row r="900" spans="7:29" s="24" customFormat="1" ht="12.75" x14ac:dyDescent="0.2">
      <c r="G900" s="41">
        <f t="shared" si="366"/>
        <v>7</v>
      </c>
      <c r="H900" s="95">
        <v>42658</v>
      </c>
      <c r="I900" s="97" t="str">
        <f t="shared" si="367"/>
        <v/>
      </c>
      <c r="J900" s="30" t="str">
        <f t="shared" si="368"/>
        <v/>
      </c>
      <c r="K900" s="30"/>
      <c r="L900" s="30"/>
      <c r="M900" s="30"/>
      <c r="N900" s="30"/>
      <c r="P900" s="41"/>
      <c r="AC900" s="41"/>
    </row>
    <row r="901" spans="7:29" s="24" customFormat="1" ht="12.75" x14ac:dyDescent="0.2">
      <c r="G901" s="41">
        <f t="shared" si="366"/>
        <v>1</v>
      </c>
      <c r="H901" s="95">
        <v>42659</v>
      </c>
      <c r="I901" s="97" t="str">
        <f t="shared" si="367"/>
        <v/>
      </c>
      <c r="J901" s="30" t="str">
        <f t="shared" si="368"/>
        <v/>
      </c>
      <c r="K901" s="30"/>
      <c r="L901" s="30"/>
      <c r="M901" s="30"/>
      <c r="N901" s="30"/>
      <c r="P901" s="41"/>
      <c r="AC901" s="41"/>
    </row>
    <row r="902" spans="7:29" s="24" customFormat="1" ht="12.75" x14ac:dyDescent="0.2">
      <c r="G902" s="41">
        <f t="shared" si="366"/>
        <v>2</v>
      </c>
      <c r="H902" s="95">
        <v>42660</v>
      </c>
      <c r="I902" s="97">
        <f t="shared" si="367"/>
        <v>31.48</v>
      </c>
      <c r="J902" s="30">
        <f t="shared" si="368"/>
        <v>62696.109338100003</v>
      </c>
      <c r="K902" s="97">
        <f t="shared" ref="K902:L902" si="387">AVERAGE(I896:I899,I902)</f>
        <v>30.98</v>
      </c>
      <c r="L902" s="30">
        <f t="shared" si="387"/>
        <v>61650.938980874998</v>
      </c>
      <c r="M902" s="30"/>
      <c r="N902" s="30"/>
      <c r="P902" s="41"/>
      <c r="AC902" s="41"/>
    </row>
    <row r="903" spans="7:29" s="24" customFormat="1" ht="12.75" x14ac:dyDescent="0.2">
      <c r="G903" s="41">
        <f t="shared" ref="G903:G966" si="388">WEEKDAY(H903)</f>
        <v>3</v>
      </c>
      <c r="H903" s="95">
        <v>42661</v>
      </c>
      <c r="I903" s="97">
        <f t="shared" ref="I903:I966" si="389">IFERROR(VLOOKUP(H903,$C$6:$E$936,2,FALSE),"")</f>
        <v>31.64</v>
      </c>
      <c r="J903" s="30">
        <f t="shared" ref="J903:J966" si="390">IFERROR(VLOOKUP(H903,$C$6:$E$936,3,FALSE),"")</f>
        <v>63782.207269600003</v>
      </c>
      <c r="K903" s="30"/>
      <c r="L903" s="30"/>
      <c r="M903" s="30"/>
      <c r="N903" s="30"/>
      <c r="P903" s="41"/>
      <c r="AC903" s="41"/>
    </row>
    <row r="904" spans="7:29" s="24" customFormat="1" ht="12.75" x14ac:dyDescent="0.2">
      <c r="G904" s="41">
        <f t="shared" si="388"/>
        <v>4</v>
      </c>
      <c r="H904" s="95">
        <v>42662</v>
      </c>
      <c r="I904" s="97">
        <f t="shared" si="389"/>
        <v>31.99</v>
      </c>
      <c r="J904" s="30">
        <f t="shared" si="390"/>
        <v>63505.6069126</v>
      </c>
      <c r="K904" s="30"/>
      <c r="L904" s="30"/>
      <c r="M904" s="30"/>
      <c r="N904" s="30"/>
      <c r="P904" s="41"/>
      <c r="AC904" s="41"/>
    </row>
    <row r="905" spans="7:29" s="24" customFormat="1" ht="12.75" x14ac:dyDescent="0.2">
      <c r="G905" s="41">
        <f t="shared" si="388"/>
        <v>5</v>
      </c>
      <c r="H905" s="95">
        <v>42663</v>
      </c>
      <c r="I905" s="97">
        <f t="shared" si="389"/>
        <v>32.11</v>
      </c>
      <c r="J905" s="30">
        <f t="shared" si="390"/>
        <v>63837.851301800001</v>
      </c>
      <c r="K905" s="30"/>
      <c r="L905" s="30"/>
      <c r="M905" s="30"/>
      <c r="N905" s="30"/>
      <c r="P905" s="41"/>
      <c r="AC905" s="41"/>
    </row>
    <row r="906" spans="7:29" s="24" customFormat="1" ht="12.75" x14ac:dyDescent="0.2">
      <c r="G906" s="41">
        <f t="shared" si="388"/>
        <v>6</v>
      </c>
      <c r="H906" s="95">
        <v>42664</v>
      </c>
      <c r="I906" s="97">
        <f t="shared" si="389"/>
        <v>32.15</v>
      </c>
      <c r="J906" s="30">
        <f t="shared" si="390"/>
        <v>64108.082337</v>
      </c>
      <c r="K906" s="30"/>
      <c r="L906" s="30"/>
      <c r="M906" s="97">
        <f t="shared" ref="M906:N906" si="391">AVERAGE(I902:I906)</f>
        <v>31.874000000000002</v>
      </c>
      <c r="N906" s="30">
        <f t="shared" si="391"/>
        <v>63585.971431819999</v>
      </c>
      <c r="P906" s="41"/>
      <c r="AC906" s="41"/>
    </row>
    <row r="907" spans="7:29" s="24" customFormat="1" ht="12.75" x14ac:dyDescent="0.2">
      <c r="G907" s="41">
        <f t="shared" si="388"/>
        <v>7</v>
      </c>
      <c r="H907" s="95">
        <v>42665</v>
      </c>
      <c r="I907" s="97" t="str">
        <f t="shared" si="389"/>
        <v/>
      </c>
      <c r="J907" s="30" t="str">
        <f t="shared" si="390"/>
        <v/>
      </c>
      <c r="K907" s="30"/>
      <c r="L907" s="30"/>
      <c r="M907" s="30"/>
      <c r="N907" s="30"/>
      <c r="P907" s="41"/>
      <c r="AC907" s="41"/>
    </row>
    <row r="908" spans="7:29" s="24" customFormat="1" ht="12.75" x14ac:dyDescent="0.2">
      <c r="G908" s="41">
        <f t="shared" si="388"/>
        <v>1</v>
      </c>
      <c r="H908" s="95">
        <v>42666</v>
      </c>
      <c r="I908" s="97" t="str">
        <f t="shared" si="389"/>
        <v/>
      </c>
      <c r="J908" s="30" t="str">
        <f t="shared" si="390"/>
        <v/>
      </c>
      <c r="K908" s="30"/>
      <c r="L908" s="30"/>
      <c r="M908" s="30"/>
      <c r="N908" s="30"/>
      <c r="P908" s="41"/>
      <c r="AC908" s="41"/>
    </row>
    <row r="909" spans="7:29" s="24" customFormat="1" ht="12.75" x14ac:dyDescent="0.2">
      <c r="G909" s="41">
        <f t="shared" si="388"/>
        <v>2</v>
      </c>
      <c r="H909" s="95">
        <v>42667</v>
      </c>
      <c r="I909" s="97">
        <f t="shared" si="389"/>
        <v>31.9</v>
      </c>
      <c r="J909" s="30">
        <f t="shared" si="390"/>
        <v>64059.891857399998</v>
      </c>
      <c r="K909" s="97">
        <f t="shared" ref="K909:L909" si="392">AVERAGE(I903:I906,I909)</f>
        <v>31.957999999999998</v>
      </c>
      <c r="L909" s="30">
        <f t="shared" si="392"/>
        <v>63858.727935679999</v>
      </c>
      <c r="M909" s="30"/>
      <c r="N909" s="30"/>
      <c r="P909" s="41"/>
      <c r="AC909" s="41"/>
    </row>
    <row r="910" spans="7:29" s="24" customFormat="1" ht="12.75" x14ac:dyDescent="0.2">
      <c r="G910" s="41">
        <f t="shared" si="388"/>
        <v>3</v>
      </c>
      <c r="H910" s="95">
        <v>42668</v>
      </c>
      <c r="I910" s="97">
        <f t="shared" si="389"/>
        <v>32.29</v>
      </c>
      <c r="J910" s="30">
        <f t="shared" si="390"/>
        <v>63866.200174500002</v>
      </c>
      <c r="K910" s="30"/>
      <c r="L910" s="30"/>
      <c r="M910" s="30"/>
      <c r="N910" s="30"/>
      <c r="P910" s="41"/>
      <c r="AC910" s="41"/>
    </row>
    <row r="911" spans="7:29" s="24" customFormat="1" ht="12.75" x14ac:dyDescent="0.2">
      <c r="G911" s="41">
        <f t="shared" si="388"/>
        <v>4</v>
      </c>
      <c r="H911" s="95">
        <v>42669</v>
      </c>
      <c r="I911" s="97">
        <f t="shared" si="389"/>
        <v>32.590000000000003</v>
      </c>
      <c r="J911" s="30">
        <f t="shared" si="390"/>
        <v>63825.687469299999</v>
      </c>
      <c r="K911" s="30"/>
      <c r="L911" s="30"/>
      <c r="M911" s="30"/>
      <c r="N911" s="30"/>
      <c r="P911" s="41"/>
      <c r="AC911" s="41"/>
    </row>
    <row r="912" spans="7:29" s="24" customFormat="1" ht="12.75" x14ac:dyDescent="0.2">
      <c r="G912" s="41">
        <f t="shared" si="388"/>
        <v>5</v>
      </c>
      <c r="H912" s="95">
        <v>42670</v>
      </c>
      <c r="I912" s="97">
        <f t="shared" si="389"/>
        <v>32.75</v>
      </c>
      <c r="J912" s="30">
        <f t="shared" si="390"/>
        <v>64249.504592800004</v>
      </c>
      <c r="K912" s="30"/>
      <c r="L912" s="30"/>
      <c r="M912" s="30"/>
      <c r="N912" s="30"/>
      <c r="P912" s="41"/>
      <c r="AC912" s="41"/>
    </row>
    <row r="913" spans="7:29" s="24" customFormat="1" ht="12.75" x14ac:dyDescent="0.2">
      <c r="G913" s="41">
        <f t="shared" si="388"/>
        <v>6</v>
      </c>
      <c r="H913" s="95">
        <v>42671</v>
      </c>
      <c r="I913" s="97">
        <f t="shared" si="389"/>
        <v>32.869999999999997</v>
      </c>
      <c r="J913" s="30">
        <f t="shared" si="390"/>
        <v>64307.632657000002</v>
      </c>
      <c r="K913" s="30"/>
      <c r="L913" s="30"/>
      <c r="M913" s="97">
        <f t="shared" ref="M913:N913" si="393">AVERAGE(I909:I913)</f>
        <v>32.480000000000004</v>
      </c>
      <c r="N913" s="30">
        <f t="shared" si="393"/>
        <v>64061.783350199999</v>
      </c>
      <c r="P913" s="41"/>
      <c r="AC913" s="41"/>
    </row>
    <row r="914" spans="7:29" s="24" customFormat="1" ht="12.75" x14ac:dyDescent="0.2">
      <c r="G914" s="41">
        <f t="shared" si="388"/>
        <v>7</v>
      </c>
      <c r="H914" s="95">
        <v>42672</v>
      </c>
      <c r="I914" s="97" t="str">
        <f t="shared" si="389"/>
        <v/>
      </c>
      <c r="J914" s="30" t="str">
        <f t="shared" si="390"/>
        <v/>
      </c>
      <c r="K914" s="30"/>
      <c r="L914" s="30"/>
      <c r="M914" s="30"/>
      <c r="N914" s="30"/>
      <c r="P914" s="41"/>
      <c r="AC914" s="41"/>
    </row>
    <row r="915" spans="7:29" s="24" customFormat="1" ht="12.75" x14ac:dyDescent="0.2">
      <c r="G915" s="41">
        <f t="shared" si="388"/>
        <v>1</v>
      </c>
      <c r="H915" s="95">
        <v>42673</v>
      </c>
      <c r="I915" s="97" t="str">
        <f t="shared" si="389"/>
        <v/>
      </c>
      <c r="J915" s="30" t="str">
        <f t="shared" si="390"/>
        <v/>
      </c>
      <c r="K915" s="30"/>
      <c r="L915" s="30"/>
      <c r="M915" s="30"/>
      <c r="N915" s="30"/>
      <c r="P915" s="41"/>
      <c r="AC915" s="41"/>
    </row>
    <row r="916" spans="7:29" s="24" customFormat="1" ht="12.75" x14ac:dyDescent="0.2">
      <c r="G916" s="41">
        <f t="shared" si="388"/>
        <v>2</v>
      </c>
      <c r="H916" s="95">
        <v>42674</v>
      </c>
      <c r="I916" s="97">
        <f t="shared" si="389"/>
        <v>33.700000000000003</v>
      </c>
      <c r="J916" s="30">
        <f t="shared" si="390"/>
        <v>64924.515231799996</v>
      </c>
      <c r="K916" s="97">
        <f t="shared" ref="K916:L916" si="394">AVERAGE(I910:I913,I916)</f>
        <v>32.839999999999996</v>
      </c>
      <c r="L916" s="30">
        <f t="shared" si="394"/>
        <v>64234.708025079999</v>
      </c>
      <c r="M916" s="30"/>
      <c r="N916" s="30"/>
      <c r="P916" s="41"/>
      <c r="AC916" s="41"/>
    </row>
    <row r="917" spans="7:29" s="24" customFormat="1" ht="12.75" x14ac:dyDescent="0.2">
      <c r="G917" s="41">
        <f t="shared" si="388"/>
        <v>3</v>
      </c>
      <c r="H917" s="95">
        <v>42675</v>
      </c>
      <c r="I917" s="97">
        <f t="shared" si="389"/>
        <v>32.75</v>
      </c>
      <c r="J917" s="30">
        <f t="shared" si="390"/>
        <v>63326.417209599997</v>
      </c>
      <c r="K917" s="30"/>
      <c r="L917" s="30"/>
      <c r="M917" s="30"/>
      <c r="N917" s="30"/>
      <c r="P917" s="41"/>
      <c r="AC917" s="41"/>
    </row>
    <row r="918" spans="7:29" s="24" customFormat="1" ht="12.75" x14ac:dyDescent="0.2">
      <c r="G918" s="41">
        <f t="shared" si="388"/>
        <v>4</v>
      </c>
      <c r="H918" s="95">
        <v>42676</v>
      </c>
      <c r="I918" s="97" t="str">
        <f t="shared" si="389"/>
        <v/>
      </c>
      <c r="J918" s="30" t="str">
        <f t="shared" si="390"/>
        <v/>
      </c>
      <c r="K918" s="30"/>
      <c r="L918" s="30"/>
      <c r="M918" s="30"/>
      <c r="N918" s="30"/>
      <c r="P918" s="41"/>
      <c r="AC918" s="41"/>
    </row>
    <row r="919" spans="7:29" s="24" customFormat="1" ht="12.75" x14ac:dyDescent="0.2">
      <c r="G919" s="41">
        <f t="shared" si="388"/>
        <v>5</v>
      </c>
      <c r="H919" s="95">
        <v>42677</v>
      </c>
      <c r="I919" s="97">
        <f t="shared" si="389"/>
        <v>32.229999999999997</v>
      </c>
      <c r="J919" s="30">
        <f t="shared" si="390"/>
        <v>61750.1722429</v>
      </c>
      <c r="K919" s="30"/>
      <c r="L919" s="30"/>
      <c r="M919" s="30"/>
      <c r="N919" s="30"/>
      <c r="P919" s="41"/>
      <c r="AC919" s="41"/>
    </row>
    <row r="920" spans="7:29" s="24" customFormat="1" ht="12.75" x14ac:dyDescent="0.2">
      <c r="G920" s="41">
        <f t="shared" si="388"/>
        <v>6</v>
      </c>
      <c r="H920" s="95">
        <v>42678</v>
      </c>
      <c r="I920" s="97">
        <f t="shared" si="389"/>
        <v>32.340000000000003</v>
      </c>
      <c r="J920" s="30">
        <f t="shared" si="390"/>
        <v>61598.3933837</v>
      </c>
      <c r="K920" s="30"/>
      <c r="L920" s="30"/>
      <c r="M920" s="97">
        <f t="shared" ref="M920:N920" si="395">AVERAGE(I916:I920)</f>
        <v>32.755000000000003</v>
      </c>
      <c r="N920" s="30">
        <f t="shared" si="395"/>
        <v>62899.874516999997</v>
      </c>
      <c r="P920" s="41"/>
      <c r="AC920" s="41"/>
    </row>
    <row r="921" spans="7:29" s="24" customFormat="1" ht="12.75" x14ac:dyDescent="0.2">
      <c r="G921" s="41">
        <f t="shared" si="388"/>
        <v>7</v>
      </c>
      <c r="H921" s="95">
        <v>42679</v>
      </c>
      <c r="I921" s="97" t="str">
        <f t="shared" si="389"/>
        <v/>
      </c>
      <c r="J921" s="30" t="str">
        <f t="shared" si="390"/>
        <v/>
      </c>
      <c r="K921" s="30"/>
      <c r="L921" s="30"/>
      <c r="M921" s="30"/>
      <c r="N921" s="30"/>
      <c r="P921" s="41"/>
      <c r="AC921" s="41"/>
    </row>
    <row r="922" spans="7:29" s="24" customFormat="1" ht="12.75" x14ac:dyDescent="0.2">
      <c r="G922" s="41">
        <f t="shared" si="388"/>
        <v>1</v>
      </c>
      <c r="H922" s="95">
        <v>42680</v>
      </c>
      <c r="I922" s="97" t="str">
        <f t="shared" si="389"/>
        <v/>
      </c>
      <c r="J922" s="30" t="str">
        <f t="shared" si="390"/>
        <v/>
      </c>
      <c r="K922" s="30"/>
      <c r="L922" s="30"/>
      <c r="M922" s="30"/>
      <c r="N922" s="30"/>
      <c r="P922" s="41"/>
      <c r="AC922" s="41"/>
    </row>
    <row r="923" spans="7:29" s="24" customFormat="1" ht="12.75" x14ac:dyDescent="0.2">
      <c r="G923" s="41">
        <f t="shared" si="388"/>
        <v>2</v>
      </c>
      <c r="H923" s="95">
        <v>42681</v>
      </c>
      <c r="I923" s="97">
        <f t="shared" si="389"/>
        <v>33.24</v>
      </c>
      <c r="J923" s="30">
        <f t="shared" si="390"/>
        <v>64051.650656999998</v>
      </c>
      <c r="K923" s="97">
        <f t="shared" ref="K923:L923" si="396">AVERAGE(I917:I920,I923)</f>
        <v>32.64</v>
      </c>
      <c r="L923" s="30">
        <f t="shared" si="396"/>
        <v>62681.658373299993</v>
      </c>
      <c r="M923" s="30"/>
      <c r="N923" s="30"/>
      <c r="P923" s="41"/>
      <c r="AC923" s="41"/>
    </row>
    <row r="924" spans="7:29" s="24" customFormat="1" ht="12.75" x14ac:dyDescent="0.2">
      <c r="G924" s="41">
        <f t="shared" si="388"/>
        <v>3</v>
      </c>
      <c r="H924" s="95">
        <v>42682</v>
      </c>
      <c r="I924" s="97">
        <f t="shared" si="389"/>
        <v>33.25</v>
      </c>
      <c r="J924" s="30">
        <f t="shared" si="390"/>
        <v>64157.678623500004</v>
      </c>
      <c r="K924" s="30"/>
      <c r="L924" s="30"/>
      <c r="M924" s="30"/>
      <c r="N924" s="30"/>
      <c r="P924" s="41"/>
      <c r="AC924" s="41"/>
    </row>
    <row r="925" spans="7:29" s="24" customFormat="1" ht="12.75" x14ac:dyDescent="0.2">
      <c r="G925" s="41">
        <f t="shared" si="388"/>
        <v>4</v>
      </c>
      <c r="H925" s="95">
        <v>42683</v>
      </c>
      <c r="I925" s="97">
        <f t="shared" si="389"/>
        <v>32.43</v>
      </c>
      <c r="J925" s="30">
        <f t="shared" si="390"/>
        <v>63258.267026200003</v>
      </c>
      <c r="K925" s="30"/>
      <c r="L925" s="30"/>
      <c r="M925" s="30"/>
      <c r="N925" s="30"/>
      <c r="P925" s="41"/>
      <c r="AC925" s="41"/>
    </row>
    <row r="926" spans="7:29" s="24" customFormat="1" ht="12.75" x14ac:dyDescent="0.2">
      <c r="G926" s="41">
        <f t="shared" si="388"/>
        <v>5</v>
      </c>
      <c r="H926" s="95">
        <v>42684</v>
      </c>
      <c r="I926" s="97">
        <f t="shared" si="389"/>
        <v>30.25</v>
      </c>
      <c r="J926" s="30">
        <f t="shared" si="390"/>
        <v>61200.9561073</v>
      </c>
      <c r="K926" s="30"/>
      <c r="L926" s="30"/>
      <c r="M926" s="30"/>
      <c r="N926" s="30"/>
      <c r="P926" s="41"/>
      <c r="AC926" s="41"/>
    </row>
    <row r="927" spans="7:29" s="24" customFormat="1" ht="12.75" x14ac:dyDescent="0.2">
      <c r="G927" s="41">
        <f t="shared" si="388"/>
        <v>6</v>
      </c>
      <c r="H927" s="95">
        <v>42685</v>
      </c>
      <c r="I927" s="97">
        <f t="shared" si="389"/>
        <v>27.11</v>
      </c>
      <c r="J927" s="30">
        <f t="shared" si="390"/>
        <v>59183.507888699998</v>
      </c>
      <c r="K927" s="30"/>
      <c r="L927" s="30"/>
      <c r="M927" s="97">
        <f t="shared" ref="M927:N927" si="397">AVERAGE(I923:I927)</f>
        <v>31.256000000000007</v>
      </c>
      <c r="N927" s="30">
        <f t="shared" si="397"/>
        <v>62370.412060540009</v>
      </c>
      <c r="P927" s="41"/>
      <c r="AC927" s="41"/>
    </row>
    <row r="928" spans="7:29" s="24" customFormat="1" ht="12.75" x14ac:dyDescent="0.2">
      <c r="G928" s="41">
        <f t="shared" si="388"/>
        <v>7</v>
      </c>
      <c r="H928" s="95">
        <v>42686</v>
      </c>
      <c r="I928" s="97" t="str">
        <f t="shared" si="389"/>
        <v/>
      </c>
      <c r="J928" s="30" t="str">
        <f t="shared" si="390"/>
        <v/>
      </c>
      <c r="K928" s="30"/>
      <c r="L928" s="30"/>
      <c r="M928" s="30"/>
      <c r="N928" s="30"/>
      <c r="P928" s="41"/>
      <c r="AC928" s="41"/>
    </row>
    <row r="929" spans="7:29" s="24" customFormat="1" ht="12.75" x14ac:dyDescent="0.2">
      <c r="G929" s="41">
        <f t="shared" si="388"/>
        <v>1</v>
      </c>
      <c r="H929" s="95">
        <v>42687</v>
      </c>
      <c r="I929" s="97" t="str">
        <f t="shared" si="389"/>
        <v/>
      </c>
      <c r="J929" s="30" t="str">
        <f t="shared" si="390"/>
        <v/>
      </c>
      <c r="K929" s="30"/>
      <c r="L929" s="30"/>
      <c r="M929" s="30"/>
      <c r="N929" s="30"/>
      <c r="P929" s="41"/>
      <c r="AC929" s="41"/>
    </row>
    <row r="930" spans="7:29" s="24" customFormat="1" ht="12.75" x14ac:dyDescent="0.2">
      <c r="G930" s="41">
        <f t="shared" si="388"/>
        <v>2</v>
      </c>
      <c r="H930" s="95">
        <v>42688</v>
      </c>
      <c r="I930" s="97">
        <f t="shared" si="389"/>
        <v>27.5</v>
      </c>
      <c r="J930" s="30">
        <f t="shared" si="390"/>
        <v>59657.464921400002</v>
      </c>
      <c r="K930" s="97">
        <f t="shared" ref="K930:L930" si="398">AVERAGE(I924:I927,I930)</f>
        <v>30.108000000000004</v>
      </c>
      <c r="L930" s="30">
        <f t="shared" si="398"/>
        <v>61491.574913420001</v>
      </c>
      <c r="M930" s="30"/>
      <c r="N930" s="30"/>
      <c r="P930" s="41"/>
      <c r="AC930" s="41"/>
    </row>
    <row r="931" spans="7:29" s="24" customFormat="1" ht="12.75" x14ac:dyDescent="0.2">
      <c r="G931" s="41">
        <f t="shared" si="388"/>
        <v>3</v>
      </c>
      <c r="H931" s="95">
        <v>42689</v>
      </c>
      <c r="I931" s="97" t="str">
        <f t="shared" si="389"/>
        <v/>
      </c>
      <c r="J931" s="30" t="str">
        <f t="shared" si="390"/>
        <v/>
      </c>
      <c r="K931" s="30"/>
      <c r="L931" s="30"/>
      <c r="M931" s="30"/>
      <c r="N931" s="30"/>
      <c r="P931" s="41"/>
      <c r="AC931" s="41"/>
    </row>
    <row r="932" spans="7:29" s="24" customFormat="1" ht="12.75" x14ac:dyDescent="0.2">
      <c r="G932" s="41">
        <f t="shared" si="388"/>
        <v>4</v>
      </c>
      <c r="H932" s="95">
        <v>42690</v>
      </c>
      <c r="I932" s="97">
        <f t="shared" si="389"/>
        <v>29.24</v>
      </c>
      <c r="J932" s="30">
        <f t="shared" si="390"/>
        <v>60759.316736100001</v>
      </c>
      <c r="K932" s="30"/>
      <c r="L932" s="30"/>
      <c r="M932" s="30"/>
      <c r="N932" s="30"/>
      <c r="P932" s="41"/>
      <c r="AC932" s="41"/>
    </row>
    <row r="933" spans="7:29" s="24" customFormat="1" ht="12.75" x14ac:dyDescent="0.2">
      <c r="G933" s="41">
        <f t="shared" si="388"/>
        <v>5</v>
      </c>
      <c r="H933" s="95">
        <v>42691</v>
      </c>
      <c r="I933" s="97">
        <f t="shared" si="389"/>
        <v>28.45</v>
      </c>
      <c r="J933" s="30">
        <f t="shared" si="390"/>
        <v>59770.4709143</v>
      </c>
      <c r="K933" s="30"/>
      <c r="L933" s="30"/>
      <c r="M933" s="30"/>
      <c r="N933" s="30"/>
      <c r="P933" s="41"/>
      <c r="AC933" s="41"/>
    </row>
    <row r="934" spans="7:29" s="24" customFormat="1" ht="12.75" x14ac:dyDescent="0.2">
      <c r="G934" s="41">
        <f t="shared" si="388"/>
        <v>6</v>
      </c>
      <c r="H934" s="95">
        <v>42692</v>
      </c>
      <c r="I934" s="97">
        <f t="shared" si="389"/>
        <v>28.42</v>
      </c>
      <c r="J934" s="30">
        <f t="shared" si="390"/>
        <v>59961.763475899999</v>
      </c>
      <c r="K934" s="30"/>
      <c r="L934" s="30"/>
      <c r="M934" s="97">
        <f t="shared" ref="M934:N934" si="399">AVERAGE(I930:I934)</f>
        <v>28.4025</v>
      </c>
      <c r="N934" s="30">
        <f t="shared" si="399"/>
        <v>60037.254011924997</v>
      </c>
      <c r="P934" s="41"/>
      <c r="AC934" s="41"/>
    </row>
    <row r="935" spans="7:29" s="24" customFormat="1" ht="12.75" x14ac:dyDescent="0.2">
      <c r="G935" s="41">
        <f t="shared" si="388"/>
        <v>7</v>
      </c>
      <c r="H935" s="95">
        <v>42693</v>
      </c>
      <c r="I935" s="97" t="str">
        <f t="shared" si="389"/>
        <v/>
      </c>
      <c r="J935" s="30" t="str">
        <f t="shared" si="390"/>
        <v/>
      </c>
      <c r="K935" s="30"/>
      <c r="L935" s="30"/>
      <c r="M935" s="30"/>
      <c r="N935" s="30"/>
      <c r="P935" s="41"/>
      <c r="AC935" s="41"/>
    </row>
    <row r="936" spans="7:29" s="24" customFormat="1" ht="12.75" x14ac:dyDescent="0.2">
      <c r="G936" s="41">
        <f t="shared" si="388"/>
        <v>1</v>
      </c>
      <c r="H936" s="95">
        <v>42694</v>
      </c>
      <c r="I936" s="97" t="str">
        <f t="shared" si="389"/>
        <v/>
      </c>
      <c r="J936" s="30" t="str">
        <f t="shared" si="390"/>
        <v/>
      </c>
      <c r="K936" s="30"/>
      <c r="L936" s="30"/>
      <c r="M936" s="30"/>
      <c r="N936" s="30"/>
      <c r="P936" s="41"/>
      <c r="AC936" s="41"/>
    </row>
    <row r="937" spans="7:29" s="24" customFormat="1" ht="12.75" x14ac:dyDescent="0.2">
      <c r="G937" s="41">
        <f t="shared" si="388"/>
        <v>2</v>
      </c>
      <c r="H937" s="95">
        <v>42695</v>
      </c>
      <c r="I937" s="97">
        <f t="shared" si="389"/>
        <v>29.53</v>
      </c>
      <c r="J937" s="30">
        <f t="shared" si="390"/>
        <v>61070.270733999998</v>
      </c>
      <c r="K937" s="97">
        <f t="shared" ref="K937:L937" si="400">AVERAGE(I931:I934,I937)</f>
        <v>28.91</v>
      </c>
      <c r="L937" s="30">
        <f t="shared" si="400"/>
        <v>60390.455465075</v>
      </c>
      <c r="M937" s="30"/>
      <c r="N937" s="30"/>
      <c r="P937" s="41"/>
      <c r="AC937" s="41"/>
    </row>
    <row r="938" spans="7:29" s="24" customFormat="1" ht="12.75" x14ac:dyDescent="0.2">
      <c r="G938" s="41">
        <f t="shared" si="388"/>
        <v>3</v>
      </c>
      <c r="H938" s="95">
        <v>42696</v>
      </c>
      <c r="I938" s="97">
        <f t="shared" si="389"/>
        <v>30.03</v>
      </c>
      <c r="J938" s="30">
        <f t="shared" si="390"/>
        <v>61954.473996000001</v>
      </c>
      <c r="K938" s="30"/>
      <c r="L938" s="30"/>
      <c r="M938" s="30"/>
      <c r="N938" s="30"/>
      <c r="P938" s="41"/>
      <c r="AC938" s="41"/>
    </row>
    <row r="939" spans="7:29" s="24" customFormat="1" ht="12.75" x14ac:dyDescent="0.2">
      <c r="G939" s="41">
        <f t="shared" si="388"/>
        <v>4</v>
      </c>
      <c r="H939" s="95">
        <v>42697</v>
      </c>
      <c r="I939" s="97">
        <f t="shared" si="389"/>
        <v>29.68</v>
      </c>
      <c r="J939" s="30">
        <f t="shared" si="390"/>
        <v>61985.905680000003</v>
      </c>
      <c r="K939" s="30"/>
      <c r="L939" s="30"/>
      <c r="M939" s="30"/>
      <c r="N939" s="30"/>
      <c r="P939" s="41"/>
      <c r="AC939" s="41"/>
    </row>
    <row r="940" spans="7:29" s="24" customFormat="1" ht="12.75" x14ac:dyDescent="0.2">
      <c r="G940" s="41">
        <f t="shared" si="388"/>
        <v>5</v>
      </c>
      <c r="H940" s="95">
        <v>42698</v>
      </c>
      <c r="I940" s="97">
        <f t="shared" si="389"/>
        <v>29.71</v>
      </c>
      <c r="J940" s="30">
        <f t="shared" si="390"/>
        <v>61395.531018200003</v>
      </c>
      <c r="K940" s="30"/>
      <c r="L940" s="30"/>
      <c r="M940" s="30"/>
      <c r="N940" s="30"/>
      <c r="P940" s="41"/>
      <c r="AC940" s="41"/>
    </row>
    <row r="941" spans="7:29" s="24" customFormat="1" ht="12.75" x14ac:dyDescent="0.2">
      <c r="G941" s="41">
        <f t="shared" si="388"/>
        <v>6</v>
      </c>
      <c r="H941" s="95">
        <v>42699</v>
      </c>
      <c r="I941" s="97">
        <f t="shared" si="389"/>
        <v>29.64</v>
      </c>
      <c r="J941" s="30">
        <f t="shared" si="390"/>
        <v>61559.076549600002</v>
      </c>
      <c r="K941" s="30"/>
      <c r="L941" s="30"/>
      <c r="M941" s="97">
        <f t="shared" ref="M941:N941" si="401">AVERAGE(I937:I941)</f>
        <v>29.718000000000007</v>
      </c>
      <c r="N941" s="30">
        <f t="shared" si="401"/>
        <v>61593.051595560006</v>
      </c>
      <c r="P941" s="41"/>
      <c r="AC941" s="41"/>
    </row>
    <row r="942" spans="7:29" s="24" customFormat="1" ht="12.75" x14ac:dyDescent="0.2">
      <c r="G942" s="41">
        <f t="shared" si="388"/>
        <v>7</v>
      </c>
      <c r="H942" s="95">
        <v>42700</v>
      </c>
      <c r="I942" s="97" t="str">
        <f t="shared" si="389"/>
        <v/>
      </c>
      <c r="J942" s="30" t="str">
        <f t="shared" si="390"/>
        <v/>
      </c>
      <c r="K942" s="30"/>
      <c r="L942" s="30"/>
      <c r="M942" s="30"/>
      <c r="N942" s="30"/>
      <c r="P942" s="41"/>
      <c r="AC942" s="41"/>
    </row>
    <row r="943" spans="7:29" s="24" customFormat="1" ht="12.75" x14ac:dyDescent="0.2">
      <c r="G943" s="41">
        <f t="shared" si="388"/>
        <v>1</v>
      </c>
      <c r="H943" s="95">
        <v>42701</v>
      </c>
      <c r="I943" s="97" t="str">
        <f t="shared" si="389"/>
        <v/>
      </c>
      <c r="J943" s="30" t="str">
        <f t="shared" si="390"/>
        <v/>
      </c>
      <c r="K943" s="30"/>
      <c r="L943" s="30"/>
      <c r="M943" s="30"/>
      <c r="N943" s="30"/>
      <c r="P943" s="41"/>
      <c r="AC943" s="41"/>
    </row>
    <row r="944" spans="7:29" s="24" customFormat="1" ht="12.75" x14ac:dyDescent="0.2">
      <c r="G944" s="41">
        <f t="shared" si="388"/>
        <v>2</v>
      </c>
      <c r="H944" s="95">
        <v>42702</v>
      </c>
      <c r="I944" s="97">
        <f t="shared" si="389"/>
        <v>30.5</v>
      </c>
      <c r="J944" s="30">
        <f t="shared" si="390"/>
        <v>62855.4951392</v>
      </c>
      <c r="K944" s="97">
        <f t="shared" ref="K944:L944" si="402">AVERAGE(I938:I941,I944)</f>
        <v>29.911999999999999</v>
      </c>
      <c r="L944" s="30">
        <f t="shared" si="402"/>
        <v>61950.096476600003</v>
      </c>
      <c r="M944" s="30"/>
      <c r="N944" s="30"/>
      <c r="P944" s="41"/>
      <c r="AC944" s="41"/>
    </row>
    <row r="945" spans="7:29" s="24" customFormat="1" ht="12.75" x14ac:dyDescent="0.2">
      <c r="G945" s="41">
        <f t="shared" si="388"/>
        <v>3</v>
      </c>
      <c r="H945" s="95">
        <v>42703</v>
      </c>
      <c r="I945" s="97">
        <f t="shared" si="389"/>
        <v>29.6</v>
      </c>
      <c r="J945" s="30">
        <f t="shared" si="390"/>
        <v>60986.515047599998</v>
      </c>
      <c r="K945" s="30"/>
      <c r="L945" s="30"/>
      <c r="M945" s="30"/>
      <c r="N945" s="30"/>
      <c r="P945" s="41"/>
      <c r="AC945" s="41"/>
    </row>
    <row r="946" spans="7:29" s="24" customFormat="1" ht="12.75" x14ac:dyDescent="0.2">
      <c r="G946" s="41">
        <f t="shared" si="388"/>
        <v>4</v>
      </c>
      <c r="H946" s="95">
        <v>42704</v>
      </c>
      <c r="I946" s="97">
        <f t="shared" si="389"/>
        <v>29.96</v>
      </c>
      <c r="J946" s="30">
        <f t="shared" si="390"/>
        <v>61906.357051799998</v>
      </c>
      <c r="K946" s="30"/>
      <c r="L946" s="30"/>
      <c r="M946" s="30"/>
      <c r="N946" s="30"/>
      <c r="P946" s="41"/>
      <c r="AC946" s="41"/>
    </row>
    <row r="947" spans="7:29" s="24" customFormat="1" ht="12.75" x14ac:dyDescent="0.2">
      <c r="G947" s="41">
        <f t="shared" si="388"/>
        <v>5</v>
      </c>
      <c r="H947" s="95">
        <v>42705</v>
      </c>
      <c r="I947" s="97">
        <f t="shared" si="389"/>
        <v>28.2</v>
      </c>
      <c r="J947" s="30">
        <f t="shared" si="390"/>
        <v>59506.540455800001</v>
      </c>
      <c r="K947" s="30"/>
      <c r="L947" s="30"/>
      <c r="M947" s="30"/>
      <c r="N947" s="30"/>
      <c r="P947" s="41"/>
      <c r="AC947" s="41"/>
    </row>
    <row r="948" spans="7:29" s="24" customFormat="1" ht="12.75" x14ac:dyDescent="0.2">
      <c r="G948" s="41">
        <f t="shared" si="388"/>
        <v>6</v>
      </c>
      <c r="H948" s="95">
        <v>42706</v>
      </c>
      <c r="I948" s="97">
        <f t="shared" si="389"/>
        <v>28.78</v>
      </c>
      <c r="J948" s="30">
        <f t="shared" si="390"/>
        <v>60316.128530399998</v>
      </c>
      <c r="K948" s="30"/>
      <c r="L948" s="30"/>
      <c r="M948" s="97">
        <f t="shared" ref="M948:N948" si="403">AVERAGE(I944:I948)</f>
        <v>29.408000000000005</v>
      </c>
      <c r="N948" s="30">
        <f t="shared" si="403"/>
        <v>61114.207244959995</v>
      </c>
      <c r="P948" s="41"/>
      <c r="AC948" s="41"/>
    </row>
    <row r="949" spans="7:29" s="24" customFormat="1" ht="12.75" x14ac:dyDescent="0.2">
      <c r="G949" s="41">
        <f t="shared" si="388"/>
        <v>7</v>
      </c>
      <c r="H949" s="95">
        <v>42707</v>
      </c>
      <c r="I949" s="97" t="str">
        <f t="shared" si="389"/>
        <v/>
      </c>
      <c r="J949" s="30" t="str">
        <f t="shared" si="390"/>
        <v/>
      </c>
      <c r="K949" s="30"/>
      <c r="L949" s="30"/>
      <c r="M949" s="30"/>
      <c r="N949" s="30"/>
      <c r="P949" s="41"/>
      <c r="AC949" s="41"/>
    </row>
    <row r="950" spans="7:29" s="24" customFormat="1" ht="12.75" x14ac:dyDescent="0.2">
      <c r="G950" s="41">
        <f t="shared" si="388"/>
        <v>1</v>
      </c>
      <c r="H950" s="95">
        <v>42708</v>
      </c>
      <c r="I950" s="97" t="str">
        <f t="shared" si="389"/>
        <v/>
      </c>
      <c r="J950" s="30" t="str">
        <f t="shared" si="390"/>
        <v/>
      </c>
      <c r="K950" s="30"/>
      <c r="L950" s="30"/>
      <c r="M950" s="30"/>
      <c r="N950" s="30"/>
      <c r="P950" s="41"/>
      <c r="AC950" s="41"/>
    </row>
    <row r="951" spans="7:29" s="24" customFormat="1" ht="12.75" x14ac:dyDescent="0.2">
      <c r="G951" s="41">
        <f t="shared" si="388"/>
        <v>2</v>
      </c>
      <c r="H951" s="95">
        <v>42709</v>
      </c>
      <c r="I951" s="97">
        <f t="shared" si="389"/>
        <v>28.42</v>
      </c>
      <c r="J951" s="30">
        <f t="shared" si="390"/>
        <v>59831.727816300001</v>
      </c>
      <c r="K951" s="97">
        <f t="shared" ref="K951:L951" si="404">AVERAGE(I945:I948,I951)</f>
        <v>28.992000000000001</v>
      </c>
      <c r="L951" s="30">
        <f t="shared" si="404"/>
        <v>60509.453780379998</v>
      </c>
      <c r="M951" s="30"/>
      <c r="N951" s="30"/>
      <c r="P951" s="41"/>
      <c r="AC951" s="41"/>
    </row>
    <row r="952" spans="7:29" s="24" customFormat="1" ht="12.75" x14ac:dyDescent="0.2">
      <c r="G952" s="41">
        <f t="shared" si="388"/>
        <v>3</v>
      </c>
      <c r="H952" s="95">
        <v>42710</v>
      </c>
      <c r="I952" s="97">
        <f t="shared" si="389"/>
        <v>28.29</v>
      </c>
      <c r="J952" s="30">
        <f t="shared" si="390"/>
        <v>61088.245795000003</v>
      </c>
      <c r="K952" s="30"/>
      <c r="L952" s="30"/>
      <c r="M952" s="30"/>
      <c r="N952" s="30"/>
      <c r="P952" s="41"/>
      <c r="AC952" s="41"/>
    </row>
    <row r="953" spans="7:29" s="24" customFormat="1" ht="12.75" x14ac:dyDescent="0.2">
      <c r="G953" s="41">
        <f t="shared" si="388"/>
        <v>4</v>
      </c>
      <c r="H953" s="95">
        <v>42711</v>
      </c>
      <c r="I953" s="97">
        <f t="shared" si="389"/>
        <v>27.87</v>
      </c>
      <c r="J953" s="30">
        <f t="shared" si="390"/>
        <v>61414.403425099998</v>
      </c>
      <c r="K953" s="30"/>
      <c r="L953" s="30"/>
      <c r="M953" s="30"/>
      <c r="N953" s="30"/>
      <c r="P953" s="41"/>
      <c r="AC953" s="41"/>
    </row>
    <row r="954" spans="7:29" s="24" customFormat="1" ht="12.75" x14ac:dyDescent="0.2">
      <c r="G954" s="41">
        <f t="shared" si="388"/>
        <v>5</v>
      </c>
      <c r="H954" s="95">
        <v>42712</v>
      </c>
      <c r="I954" s="97">
        <f t="shared" si="389"/>
        <v>27.68</v>
      </c>
      <c r="J954" s="30">
        <f t="shared" si="390"/>
        <v>60676.567337100001</v>
      </c>
      <c r="K954" s="30"/>
      <c r="L954" s="30"/>
      <c r="M954" s="30"/>
      <c r="N954" s="30"/>
      <c r="P954" s="41"/>
      <c r="AC954" s="41"/>
    </row>
    <row r="955" spans="7:29" s="24" customFormat="1" ht="12.75" x14ac:dyDescent="0.2">
      <c r="G955" s="41">
        <f t="shared" si="388"/>
        <v>6</v>
      </c>
      <c r="H955" s="95">
        <v>42713</v>
      </c>
      <c r="I955" s="97">
        <f t="shared" si="389"/>
        <v>27.7</v>
      </c>
      <c r="J955" s="30">
        <f t="shared" si="390"/>
        <v>60500.617874299998</v>
      </c>
      <c r="K955" s="30"/>
      <c r="L955" s="30"/>
      <c r="M955" s="97">
        <f t="shared" ref="M955:N955" si="405">AVERAGE(I951:I955)</f>
        <v>27.991999999999997</v>
      </c>
      <c r="N955" s="30">
        <f t="shared" si="405"/>
        <v>60702.312449559999</v>
      </c>
      <c r="P955" s="41"/>
      <c r="AC955" s="41"/>
    </row>
    <row r="956" spans="7:29" s="24" customFormat="1" ht="12.75" x14ac:dyDescent="0.2">
      <c r="G956" s="41">
        <f t="shared" si="388"/>
        <v>7</v>
      </c>
      <c r="H956" s="95">
        <v>42714</v>
      </c>
      <c r="I956" s="97" t="str">
        <f t="shared" si="389"/>
        <v/>
      </c>
      <c r="J956" s="30" t="str">
        <f t="shared" si="390"/>
        <v/>
      </c>
      <c r="K956" s="30"/>
      <c r="L956" s="30"/>
      <c r="M956" s="30"/>
      <c r="N956" s="30"/>
      <c r="P956" s="41"/>
      <c r="AC956" s="41"/>
    </row>
    <row r="957" spans="7:29" s="24" customFormat="1" ht="12.75" x14ac:dyDescent="0.2">
      <c r="G957" s="41">
        <f t="shared" si="388"/>
        <v>1</v>
      </c>
      <c r="H957" s="95">
        <v>42715</v>
      </c>
      <c r="I957" s="97" t="str">
        <f t="shared" si="389"/>
        <v/>
      </c>
      <c r="J957" s="30" t="str">
        <f t="shared" si="390"/>
        <v/>
      </c>
      <c r="K957" s="30"/>
      <c r="L957" s="30"/>
      <c r="M957" s="30"/>
      <c r="N957" s="30"/>
      <c r="P957" s="41"/>
      <c r="AC957" s="41"/>
    </row>
    <row r="958" spans="7:29" s="24" customFormat="1" ht="12.75" x14ac:dyDescent="0.2">
      <c r="G958" s="41">
        <f t="shared" si="388"/>
        <v>2</v>
      </c>
      <c r="H958" s="95">
        <v>42716</v>
      </c>
      <c r="I958" s="97">
        <f t="shared" si="389"/>
        <v>27.69</v>
      </c>
      <c r="J958" s="30">
        <f t="shared" si="390"/>
        <v>59178.61</v>
      </c>
      <c r="K958" s="97">
        <f t="shared" ref="K958:L958" si="406">AVERAGE(I952:I955,I958)</f>
        <v>27.846000000000004</v>
      </c>
      <c r="L958" s="30">
        <f t="shared" si="406"/>
        <v>60571.688886299999</v>
      </c>
      <c r="M958" s="30"/>
      <c r="N958" s="30"/>
      <c r="P958" s="41"/>
      <c r="AC958" s="41"/>
    </row>
    <row r="959" spans="7:29" s="24" customFormat="1" ht="12.75" x14ac:dyDescent="0.2">
      <c r="G959" s="41">
        <f t="shared" si="388"/>
        <v>3</v>
      </c>
      <c r="H959" s="95">
        <v>42717</v>
      </c>
      <c r="I959" s="97">
        <f t="shared" si="389"/>
        <v>28.31</v>
      </c>
      <c r="J959" s="30">
        <f t="shared" si="390"/>
        <v>59280.5696532</v>
      </c>
      <c r="K959" s="30"/>
      <c r="L959" s="30"/>
      <c r="M959" s="30"/>
      <c r="N959" s="30"/>
      <c r="P959" s="41"/>
      <c r="AC959" s="41"/>
    </row>
    <row r="960" spans="7:29" s="24" customFormat="1" ht="12.75" x14ac:dyDescent="0.2">
      <c r="G960" s="41">
        <f t="shared" si="388"/>
        <v>4</v>
      </c>
      <c r="H960" s="95">
        <v>42718</v>
      </c>
      <c r="I960" s="97">
        <f t="shared" si="389"/>
        <v>27.7</v>
      </c>
      <c r="J960" s="30">
        <f t="shared" si="390"/>
        <v>58212.1170795</v>
      </c>
      <c r="K960" s="30"/>
      <c r="L960" s="30"/>
      <c r="M960" s="30"/>
      <c r="N960" s="30"/>
      <c r="P960" s="41"/>
      <c r="AC960" s="41"/>
    </row>
    <row r="961" spans="7:29" s="24" customFormat="1" ht="12.75" x14ac:dyDescent="0.2">
      <c r="G961" s="41">
        <f t="shared" si="388"/>
        <v>5</v>
      </c>
      <c r="H961" s="95">
        <v>42719</v>
      </c>
      <c r="I961" s="97">
        <f t="shared" si="389"/>
        <v>27.66</v>
      </c>
      <c r="J961" s="30">
        <f t="shared" si="390"/>
        <v>58396.163288099997</v>
      </c>
      <c r="K961" s="30"/>
      <c r="L961" s="30"/>
      <c r="M961" s="30"/>
      <c r="N961" s="30"/>
      <c r="P961" s="41"/>
      <c r="AC961" s="41"/>
    </row>
    <row r="962" spans="7:29" s="24" customFormat="1" ht="12.75" x14ac:dyDescent="0.2">
      <c r="G962" s="41">
        <f t="shared" si="388"/>
        <v>6</v>
      </c>
      <c r="H962" s="95">
        <v>42720</v>
      </c>
      <c r="I962" s="97">
        <f t="shared" si="389"/>
        <v>27.84</v>
      </c>
      <c r="J962" s="30">
        <f t="shared" si="390"/>
        <v>58389.041920700001</v>
      </c>
      <c r="K962" s="30"/>
      <c r="L962" s="30"/>
      <c r="M962" s="97">
        <f t="shared" ref="M962:N962" si="407">AVERAGE(I958:I962)</f>
        <v>27.839999999999996</v>
      </c>
      <c r="N962" s="30">
        <f t="shared" si="407"/>
        <v>58691.300388299998</v>
      </c>
      <c r="P962" s="41"/>
      <c r="AC962" s="41"/>
    </row>
    <row r="963" spans="7:29" s="24" customFormat="1" ht="12.75" x14ac:dyDescent="0.2">
      <c r="G963" s="41">
        <f t="shared" si="388"/>
        <v>7</v>
      </c>
      <c r="H963" s="95">
        <v>42721</v>
      </c>
      <c r="I963" s="97" t="str">
        <f t="shared" si="389"/>
        <v/>
      </c>
      <c r="J963" s="30" t="str">
        <f t="shared" si="390"/>
        <v/>
      </c>
      <c r="K963" s="30"/>
      <c r="L963" s="30"/>
      <c r="M963" s="30"/>
      <c r="N963" s="30"/>
      <c r="P963" s="41"/>
      <c r="AC963" s="41"/>
    </row>
    <row r="964" spans="7:29" s="24" customFormat="1" ht="12.75" x14ac:dyDescent="0.2">
      <c r="G964" s="41">
        <f t="shared" si="388"/>
        <v>1</v>
      </c>
      <c r="H964" s="95">
        <v>42722</v>
      </c>
      <c r="I964" s="97" t="str">
        <f t="shared" si="389"/>
        <v/>
      </c>
      <c r="J964" s="30" t="str">
        <f t="shared" si="390"/>
        <v/>
      </c>
      <c r="K964" s="30"/>
      <c r="L964" s="30"/>
      <c r="M964" s="30"/>
      <c r="N964" s="30"/>
      <c r="P964" s="41"/>
      <c r="AC964" s="41"/>
    </row>
    <row r="965" spans="7:29" s="24" customFormat="1" ht="12.75" x14ac:dyDescent="0.2">
      <c r="G965" s="41">
        <f t="shared" si="388"/>
        <v>2</v>
      </c>
      <c r="H965" s="95">
        <v>42723</v>
      </c>
      <c r="I965" s="97">
        <f t="shared" si="389"/>
        <v>26.91</v>
      </c>
      <c r="J965" s="30">
        <f t="shared" si="390"/>
        <v>57110.994821100001</v>
      </c>
      <c r="K965" s="97">
        <f t="shared" ref="K965:L965" si="408">AVERAGE(I959:I962,I965)</f>
        <v>27.684000000000005</v>
      </c>
      <c r="L965" s="30">
        <f t="shared" si="408"/>
        <v>58277.77735252001</v>
      </c>
      <c r="M965" s="30"/>
      <c r="N965" s="30"/>
      <c r="P965" s="41"/>
      <c r="AC965" s="41"/>
    </row>
    <row r="966" spans="7:29" s="24" customFormat="1" ht="12.75" x14ac:dyDescent="0.2">
      <c r="G966" s="41">
        <f t="shared" si="388"/>
        <v>3</v>
      </c>
      <c r="H966" s="95">
        <v>42724</v>
      </c>
      <c r="I966" s="97">
        <f t="shared" si="389"/>
        <v>26.58</v>
      </c>
      <c r="J966" s="30">
        <f t="shared" si="390"/>
        <v>57582.893870200001</v>
      </c>
      <c r="K966" s="30"/>
      <c r="L966" s="30"/>
      <c r="M966" s="30"/>
      <c r="N966" s="30"/>
      <c r="P966" s="41"/>
      <c r="AC966" s="41"/>
    </row>
    <row r="967" spans="7:29" s="24" customFormat="1" ht="12.75" x14ac:dyDescent="0.2">
      <c r="G967" s="41">
        <f t="shared" ref="G967:G1030" si="409">WEEKDAY(H967)</f>
        <v>4</v>
      </c>
      <c r="H967" s="95">
        <v>42725</v>
      </c>
      <c r="I967" s="97">
        <f t="shared" ref="I967:I1030" si="410">IFERROR(VLOOKUP(H967,$C$6:$E$936,2,FALSE),"")</f>
        <v>26.6</v>
      </c>
      <c r="J967" s="30">
        <f t="shared" ref="J967:J1030" si="411">IFERROR(VLOOKUP(H967,$C$6:$E$936,3,FALSE),"")</f>
        <v>57646.520042199998</v>
      </c>
      <c r="K967" s="30"/>
      <c r="L967" s="30"/>
      <c r="M967" s="30"/>
      <c r="N967" s="30"/>
      <c r="P967" s="41"/>
      <c r="AC967" s="41"/>
    </row>
    <row r="968" spans="7:29" s="24" customFormat="1" ht="12.75" x14ac:dyDescent="0.2">
      <c r="G968" s="41">
        <f t="shared" si="409"/>
        <v>5</v>
      </c>
      <c r="H968" s="95">
        <v>42726</v>
      </c>
      <c r="I968" s="97">
        <f t="shared" si="410"/>
        <v>27.35</v>
      </c>
      <c r="J968" s="30">
        <f t="shared" si="411"/>
        <v>57255.220957199999</v>
      </c>
      <c r="K968" s="30"/>
      <c r="L968" s="30"/>
      <c r="M968" s="30"/>
      <c r="N968" s="30"/>
      <c r="P968" s="41"/>
      <c r="AC968" s="41"/>
    </row>
    <row r="969" spans="7:29" s="24" customFormat="1" ht="12.75" x14ac:dyDescent="0.2">
      <c r="G969" s="41">
        <f t="shared" si="409"/>
        <v>6</v>
      </c>
      <c r="H969" s="95">
        <v>42727</v>
      </c>
      <c r="I969" s="97">
        <f t="shared" si="410"/>
        <v>27.43</v>
      </c>
      <c r="J969" s="30">
        <f t="shared" si="411"/>
        <v>57937.107306099999</v>
      </c>
      <c r="K969" s="30"/>
      <c r="L969" s="30"/>
      <c r="M969" s="97">
        <f t="shared" ref="M969:N969" si="412">AVERAGE(I965:I969)</f>
        <v>26.974</v>
      </c>
      <c r="N969" s="30">
        <f t="shared" si="412"/>
        <v>57506.547399360003</v>
      </c>
      <c r="P969" s="41"/>
      <c r="AC969" s="41"/>
    </row>
    <row r="970" spans="7:29" s="24" customFormat="1" ht="12.75" x14ac:dyDescent="0.2">
      <c r="G970" s="41">
        <f t="shared" si="409"/>
        <v>7</v>
      </c>
      <c r="H970" s="95">
        <v>42728</v>
      </c>
      <c r="I970" s="97" t="str">
        <f t="shared" si="410"/>
        <v/>
      </c>
      <c r="J970" s="30" t="str">
        <f t="shared" si="411"/>
        <v/>
      </c>
      <c r="K970" s="30"/>
      <c r="L970" s="30"/>
      <c r="M970" s="30"/>
      <c r="N970" s="30"/>
      <c r="P970" s="41"/>
      <c r="AC970" s="41"/>
    </row>
    <row r="971" spans="7:29" s="24" customFormat="1" ht="12.75" x14ac:dyDescent="0.2">
      <c r="G971" s="41">
        <f t="shared" si="409"/>
        <v>1</v>
      </c>
      <c r="H971" s="95">
        <v>42729</v>
      </c>
      <c r="I971" s="97" t="str">
        <f t="shared" si="410"/>
        <v/>
      </c>
      <c r="J971" s="30" t="str">
        <f t="shared" si="411"/>
        <v/>
      </c>
      <c r="K971" s="30"/>
      <c r="L971" s="30"/>
      <c r="M971" s="30"/>
      <c r="N971" s="30"/>
      <c r="P971" s="41"/>
      <c r="AC971" s="41"/>
    </row>
    <row r="972" spans="7:29" s="24" customFormat="1" ht="12.75" x14ac:dyDescent="0.2">
      <c r="G972" s="41">
        <f t="shared" si="409"/>
        <v>2</v>
      </c>
      <c r="H972" s="95">
        <v>42730</v>
      </c>
      <c r="I972" s="97">
        <f t="shared" si="410"/>
        <v>27.97</v>
      </c>
      <c r="J972" s="30">
        <f t="shared" si="411"/>
        <v>58620.259546499998</v>
      </c>
      <c r="K972" s="97">
        <f t="shared" ref="K972:L972" si="413">AVERAGE(I966:I969,I972)</f>
        <v>27.186</v>
      </c>
      <c r="L972" s="30">
        <f t="shared" si="413"/>
        <v>57808.40034444</v>
      </c>
      <c r="M972" s="30"/>
      <c r="N972" s="30"/>
      <c r="P972" s="41"/>
      <c r="AC972" s="41"/>
    </row>
    <row r="973" spans="7:29" s="24" customFormat="1" ht="12.75" x14ac:dyDescent="0.2">
      <c r="G973" s="41">
        <f t="shared" si="409"/>
        <v>3</v>
      </c>
      <c r="H973" s="95">
        <v>42731</v>
      </c>
      <c r="I973" s="97">
        <f t="shared" si="410"/>
        <v>27.56</v>
      </c>
      <c r="J973" s="30">
        <f t="shared" si="411"/>
        <v>58696.692253000001</v>
      </c>
      <c r="K973" s="30"/>
      <c r="L973" s="30"/>
      <c r="M973" s="30"/>
      <c r="N973" s="30"/>
      <c r="P973" s="41"/>
      <c r="AC973" s="41"/>
    </row>
    <row r="974" spans="7:29" s="24" customFormat="1" ht="12.75" x14ac:dyDescent="0.2">
      <c r="G974" s="41">
        <f t="shared" si="409"/>
        <v>4</v>
      </c>
      <c r="H974" s="95">
        <v>42732</v>
      </c>
      <c r="I974" s="97">
        <f t="shared" si="410"/>
        <v>28.06</v>
      </c>
      <c r="J974" s="30">
        <f t="shared" si="411"/>
        <v>59781.631684599997</v>
      </c>
      <c r="K974" s="30"/>
      <c r="L974" s="30"/>
      <c r="M974" s="30"/>
      <c r="N974" s="30"/>
      <c r="P974" s="41"/>
      <c r="AC974" s="41"/>
    </row>
    <row r="975" spans="7:29" s="24" customFormat="1" ht="12.75" x14ac:dyDescent="0.2">
      <c r="G975" s="41">
        <f t="shared" si="409"/>
        <v>5</v>
      </c>
      <c r="H975" s="95">
        <v>42733</v>
      </c>
      <c r="I975" s="97">
        <f t="shared" si="410"/>
        <v>28.79</v>
      </c>
      <c r="J975" s="30">
        <f t="shared" si="411"/>
        <v>60227.288437000003</v>
      </c>
      <c r="K975" s="30"/>
      <c r="L975" s="30"/>
      <c r="M975" s="30"/>
      <c r="N975" s="30"/>
      <c r="P975" s="41"/>
      <c r="AC975" s="41"/>
    </row>
    <row r="976" spans="7:29" s="24" customFormat="1" ht="12.75" x14ac:dyDescent="0.2">
      <c r="G976" s="41">
        <f t="shared" si="409"/>
        <v>6</v>
      </c>
      <c r="H976" s="95">
        <v>42734</v>
      </c>
      <c r="I976" s="97" t="str">
        <f t="shared" si="410"/>
        <v/>
      </c>
      <c r="J976" s="30" t="str">
        <f t="shared" si="411"/>
        <v/>
      </c>
      <c r="K976" s="30"/>
      <c r="L976" s="30"/>
      <c r="M976" s="97">
        <f t="shared" ref="M976:N976" si="414">AVERAGE(I972:I976)</f>
        <v>28.094999999999999</v>
      </c>
      <c r="N976" s="30">
        <f t="shared" si="414"/>
        <v>59331.467980275003</v>
      </c>
      <c r="P976" s="41"/>
      <c r="AC976" s="41"/>
    </row>
    <row r="977" spans="7:29" s="24" customFormat="1" ht="12.75" x14ac:dyDescent="0.2">
      <c r="G977" s="41">
        <f t="shared" si="409"/>
        <v>7</v>
      </c>
      <c r="H977" s="95">
        <v>42735</v>
      </c>
      <c r="I977" s="97" t="str">
        <f t="shared" si="410"/>
        <v/>
      </c>
      <c r="J977" s="30" t="str">
        <f t="shared" si="411"/>
        <v/>
      </c>
      <c r="K977" s="30"/>
      <c r="L977" s="30"/>
      <c r="M977" s="30"/>
      <c r="N977" s="30"/>
      <c r="P977" s="41"/>
      <c r="AC977" s="41"/>
    </row>
    <row r="978" spans="7:29" s="24" customFormat="1" ht="12.75" x14ac:dyDescent="0.2">
      <c r="G978" s="41">
        <f t="shared" si="409"/>
        <v>1</v>
      </c>
      <c r="H978" s="95">
        <v>42736</v>
      </c>
      <c r="I978" s="97" t="str">
        <f t="shared" si="410"/>
        <v/>
      </c>
      <c r="J978" s="30" t="str">
        <f t="shared" si="411"/>
        <v/>
      </c>
      <c r="K978" s="30"/>
      <c r="L978" s="30"/>
      <c r="M978" s="30"/>
      <c r="N978" s="30"/>
      <c r="P978" s="41"/>
      <c r="AC978" s="41"/>
    </row>
    <row r="979" spans="7:29" s="24" customFormat="1" ht="12.75" x14ac:dyDescent="0.2">
      <c r="G979" s="41">
        <f t="shared" si="409"/>
        <v>2</v>
      </c>
      <c r="H979" s="95">
        <v>42737</v>
      </c>
      <c r="I979" s="97">
        <f t="shared" si="410"/>
        <v>28.37</v>
      </c>
      <c r="J979" s="30">
        <f t="shared" si="411"/>
        <v>59588.701762199998</v>
      </c>
      <c r="K979" s="97">
        <f t="shared" ref="K979:L979" si="415">AVERAGE(I973:I976,I979)</f>
        <v>28.195</v>
      </c>
      <c r="L979" s="30">
        <f t="shared" si="415"/>
        <v>59573.578534200002</v>
      </c>
      <c r="M979" s="30"/>
      <c r="N979" s="30"/>
      <c r="P979" s="41"/>
      <c r="AC979" s="41"/>
    </row>
    <row r="980" spans="7:29" s="24" customFormat="1" ht="12.75" x14ac:dyDescent="0.2">
      <c r="G980" s="41">
        <f t="shared" si="409"/>
        <v>3</v>
      </c>
      <c r="H980" s="95">
        <v>42738</v>
      </c>
      <c r="I980" s="97">
        <f t="shared" si="410"/>
        <v>28.7</v>
      </c>
      <c r="J980" s="30">
        <f t="shared" si="411"/>
        <v>61813.829922700002</v>
      </c>
      <c r="K980" s="30"/>
      <c r="L980" s="30"/>
      <c r="M980" s="30"/>
      <c r="N980" s="30"/>
      <c r="P980" s="41"/>
      <c r="AC980" s="41"/>
    </row>
    <row r="981" spans="7:29" s="24" customFormat="1" ht="12.75" x14ac:dyDescent="0.2">
      <c r="G981" s="41">
        <f t="shared" si="409"/>
        <v>4</v>
      </c>
      <c r="H981" s="95">
        <v>42739</v>
      </c>
      <c r="I981" s="97">
        <f t="shared" si="410"/>
        <v>29.53</v>
      </c>
      <c r="J981" s="30">
        <f t="shared" si="411"/>
        <v>61589.057309600001</v>
      </c>
      <c r="K981" s="30"/>
      <c r="L981" s="30"/>
      <c r="M981" s="30"/>
      <c r="N981" s="30"/>
      <c r="P981" s="41"/>
      <c r="AC981" s="41"/>
    </row>
    <row r="982" spans="7:29" s="24" customFormat="1" ht="12.75" x14ac:dyDescent="0.2">
      <c r="G982" s="41">
        <f t="shared" si="409"/>
        <v>5</v>
      </c>
      <c r="H982" s="95">
        <v>42740</v>
      </c>
      <c r="I982" s="97">
        <f t="shared" si="410"/>
        <v>29.61</v>
      </c>
      <c r="J982" s="30">
        <f t="shared" si="411"/>
        <v>62070.982217299999</v>
      </c>
      <c r="K982" s="30"/>
      <c r="L982" s="30"/>
      <c r="M982" s="30"/>
      <c r="N982" s="30"/>
      <c r="P982" s="41"/>
      <c r="AC982" s="41"/>
    </row>
    <row r="983" spans="7:29" s="24" customFormat="1" ht="12.75" x14ac:dyDescent="0.2">
      <c r="G983" s="41">
        <f t="shared" si="409"/>
        <v>6</v>
      </c>
      <c r="H983" s="95">
        <v>42741</v>
      </c>
      <c r="I983" s="97">
        <f t="shared" si="410"/>
        <v>29.18</v>
      </c>
      <c r="J983" s="30">
        <f t="shared" si="411"/>
        <v>61665.367896999996</v>
      </c>
      <c r="K983" s="30"/>
      <c r="L983" s="30"/>
      <c r="M983" s="97">
        <f t="shared" ref="M983:N983" si="416">AVERAGE(I979:I983)</f>
        <v>29.077999999999996</v>
      </c>
      <c r="N983" s="30">
        <f t="shared" si="416"/>
        <v>61345.587821759997</v>
      </c>
      <c r="P983" s="41"/>
      <c r="AC983" s="41"/>
    </row>
    <row r="984" spans="7:29" s="24" customFormat="1" ht="12.75" x14ac:dyDescent="0.2">
      <c r="G984" s="41">
        <f t="shared" si="409"/>
        <v>7</v>
      </c>
      <c r="H984" s="95">
        <v>42742</v>
      </c>
      <c r="I984" s="97" t="str">
        <f t="shared" si="410"/>
        <v/>
      </c>
      <c r="J984" s="30" t="str">
        <f t="shared" si="411"/>
        <v/>
      </c>
      <c r="K984" s="30"/>
      <c r="L984" s="30"/>
      <c r="M984" s="30"/>
      <c r="N984" s="30"/>
      <c r="P984" s="41"/>
      <c r="AC984" s="41"/>
    </row>
    <row r="985" spans="7:29" s="24" customFormat="1" ht="12.75" x14ac:dyDescent="0.2">
      <c r="G985" s="41">
        <f t="shared" si="409"/>
        <v>1</v>
      </c>
      <c r="H985" s="95">
        <v>42743</v>
      </c>
      <c r="I985" s="97" t="str">
        <f t="shared" si="410"/>
        <v/>
      </c>
      <c r="J985" s="30" t="str">
        <f t="shared" si="411"/>
        <v/>
      </c>
      <c r="K985" s="30"/>
      <c r="L985" s="30"/>
      <c r="M985" s="30"/>
      <c r="N985" s="30"/>
      <c r="P985" s="41"/>
      <c r="AC985" s="41"/>
    </row>
    <row r="986" spans="7:29" s="24" customFormat="1" ht="12.75" x14ac:dyDescent="0.2">
      <c r="G986" s="41">
        <f t="shared" si="409"/>
        <v>2</v>
      </c>
      <c r="H986" s="95">
        <v>42744</v>
      </c>
      <c r="I986" s="97">
        <f t="shared" si="410"/>
        <v>29.31</v>
      </c>
      <c r="J986" s="30">
        <f t="shared" si="411"/>
        <v>61700.2909525</v>
      </c>
      <c r="K986" s="97">
        <f t="shared" ref="K986:L986" si="417">AVERAGE(I980:I983,I986)</f>
        <v>29.266000000000002</v>
      </c>
      <c r="L986" s="30">
        <f t="shared" si="417"/>
        <v>61767.905659819997</v>
      </c>
      <c r="M986" s="30"/>
      <c r="N986" s="30"/>
      <c r="P986" s="41"/>
      <c r="AC986" s="41"/>
    </row>
    <row r="987" spans="7:29" s="24" customFormat="1" ht="12.75" x14ac:dyDescent="0.2">
      <c r="G987" s="41">
        <f t="shared" si="409"/>
        <v>3</v>
      </c>
      <c r="H987" s="95">
        <v>42745</v>
      </c>
      <c r="I987" s="97">
        <f t="shared" si="410"/>
        <v>29.25</v>
      </c>
      <c r="J987" s="30">
        <f t="shared" si="411"/>
        <v>62131.800792900001</v>
      </c>
      <c r="K987" s="30"/>
      <c r="L987" s="30"/>
      <c r="M987" s="30"/>
      <c r="N987" s="30"/>
      <c r="P987" s="41"/>
      <c r="AC987" s="41"/>
    </row>
    <row r="988" spans="7:29" s="24" customFormat="1" ht="12.75" x14ac:dyDescent="0.2">
      <c r="G988" s="41">
        <f t="shared" si="409"/>
        <v>4</v>
      </c>
      <c r="H988" s="95">
        <v>42746</v>
      </c>
      <c r="I988" s="97">
        <f t="shared" si="410"/>
        <v>29.42</v>
      </c>
      <c r="J988" s="30">
        <f t="shared" si="411"/>
        <v>62446.261767999997</v>
      </c>
      <c r="K988" s="30"/>
      <c r="L988" s="30"/>
      <c r="M988" s="30"/>
      <c r="N988" s="30"/>
      <c r="P988" s="41"/>
      <c r="AC988" s="41"/>
    </row>
    <row r="989" spans="7:29" s="24" customFormat="1" ht="12.75" x14ac:dyDescent="0.2">
      <c r="G989" s="41">
        <f t="shared" si="409"/>
        <v>5</v>
      </c>
      <c r="H989" s="95">
        <v>42747</v>
      </c>
      <c r="I989" s="97">
        <f t="shared" si="410"/>
        <v>31.14</v>
      </c>
      <c r="J989" s="30">
        <f t="shared" si="411"/>
        <v>63953.930356500001</v>
      </c>
      <c r="K989" s="30"/>
      <c r="L989" s="30"/>
      <c r="M989" s="30"/>
      <c r="N989" s="30"/>
      <c r="P989" s="41"/>
      <c r="AC989" s="41"/>
    </row>
    <row r="990" spans="7:29" s="24" customFormat="1" ht="12.75" x14ac:dyDescent="0.2">
      <c r="G990" s="41">
        <f t="shared" si="409"/>
        <v>6</v>
      </c>
      <c r="H990" s="95">
        <v>42748</v>
      </c>
      <c r="I990" s="97">
        <f t="shared" si="410"/>
        <v>30.86</v>
      </c>
      <c r="J990" s="30">
        <f t="shared" si="411"/>
        <v>63651.515656299998</v>
      </c>
      <c r="K990" s="30"/>
      <c r="L990" s="30"/>
      <c r="M990" s="97">
        <f t="shared" ref="M990:N990" si="418">AVERAGE(I986:I990)</f>
        <v>29.996000000000002</v>
      </c>
      <c r="N990" s="30">
        <f t="shared" si="418"/>
        <v>62776.759905239996</v>
      </c>
      <c r="P990" s="41"/>
      <c r="AC990" s="41"/>
    </row>
    <row r="991" spans="7:29" s="24" customFormat="1" ht="12.75" x14ac:dyDescent="0.2">
      <c r="G991" s="41">
        <f t="shared" si="409"/>
        <v>7</v>
      </c>
      <c r="H991" s="95">
        <v>42749</v>
      </c>
      <c r="I991" s="97" t="str">
        <f t="shared" si="410"/>
        <v/>
      </c>
      <c r="J991" s="30" t="str">
        <f t="shared" si="411"/>
        <v/>
      </c>
      <c r="K991" s="30"/>
      <c r="L991" s="30"/>
      <c r="M991" s="30"/>
      <c r="N991" s="30"/>
      <c r="P991" s="41"/>
      <c r="AC991" s="41"/>
    </row>
    <row r="992" spans="7:29" s="24" customFormat="1" ht="12.75" x14ac:dyDescent="0.2">
      <c r="G992" s="41">
        <f t="shared" si="409"/>
        <v>1</v>
      </c>
      <c r="H992" s="95">
        <v>42750</v>
      </c>
      <c r="I992" s="97" t="str">
        <f t="shared" si="410"/>
        <v/>
      </c>
      <c r="J992" s="30" t="str">
        <f t="shared" si="411"/>
        <v/>
      </c>
      <c r="K992" s="30"/>
      <c r="L992" s="30"/>
      <c r="M992" s="30"/>
      <c r="N992" s="30"/>
      <c r="P992" s="41"/>
      <c r="AC992" s="41"/>
    </row>
    <row r="993" spans="7:29" s="24" customFormat="1" ht="12.75" x14ac:dyDescent="0.2">
      <c r="G993" s="41">
        <f t="shared" si="409"/>
        <v>2</v>
      </c>
      <c r="H993" s="95">
        <v>42751</v>
      </c>
      <c r="I993" s="97">
        <f t="shared" si="410"/>
        <v>30.81</v>
      </c>
      <c r="J993" s="30">
        <f t="shared" si="411"/>
        <v>63831.276979900002</v>
      </c>
      <c r="K993" s="97">
        <f t="shared" ref="K993:L993" si="419">AVERAGE(I987:I990,I993)</f>
        <v>30.295999999999999</v>
      </c>
      <c r="L993" s="30">
        <f t="shared" si="419"/>
        <v>63202.957110720003</v>
      </c>
      <c r="M993" s="30"/>
      <c r="N993" s="30"/>
      <c r="P993" s="41"/>
      <c r="AC993" s="41"/>
    </row>
    <row r="994" spans="7:29" s="24" customFormat="1" ht="12.75" x14ac:dyDescent="0.2">
      <c r="G994" s="41">
        <f t="shared" si="409"/>
        <v>3</v>
      </c>
      <c r="H994" s="95">
        <v>42752</v>
      </c>
      <c r="I994" s="97">
        <f t="shared" si="410"/>
        <v>31.7</v>
      </c>
      <c r="J994" s="30">
        <f t="shared" si="411"/>
        <v>64354.335956800001</v>
      </c>
      <c r="K994" s="30"/>
      <c r="L994" s="30"/>
      <c r="M994" s="30"/>
      <c r="N994" s="30"/>
      <c r="P994" s="41"/>
      <c r="AC994" s="41"/>
    </row>
    <row r="995" spans="7:29" s="24" customFormat="1" ht="12.75" x14ac:dyDescent="0.2">
      <c r="G995" s="41">
        <f t="shared" si="409"/>
        <v>4</v>
      </c>
      <c r="H995" s="95">
        <v>42753</v>
      </c>
      <c r="I995" s="97">
        <f t="shared" si="410"/>
        <v>31.28</v>
      </c>
      <c r="J995" s="30">
        <f t="shared" si="411"/>
        <v>64149.575970400001</v>
      </c>
      <c r="K995" s="30"/>
      <c r="L995" s="30"/>
      <c r="M995" s="30"/>
      <c r="N995" s="30"/>
      <c r="P995" s="41"/>
      <c r="AC995" s="41"/>
    </row>
    <row r="996" spans="7:29" s="24" customFormat="1" ht="12.75" x14ac:dyDescent="0.2">
      <c r="G996" s="41">
        <f t="shared" si="409"/>
        <v>5</v>
      </c>
      <c r="H996" s="95">
        <v>42754</v>
      </c>
      <c r="I996" s="97">
        <f t="shared" si="410"/>
        <v>31.75</v>
      </c>
      <c r="J996" s="30">
        <f t="shared" si="411"/>
        <v>63950.864341400003</v>
      </c>
      <c r="K996" s="30"/>
      <c r="L996" s="30"/>
      <c r="M996" s="30"/>
      <c r="N996" s="30"/>
      <c r="P996" s="41"/>
      <c r="AC996" s="41"/>
    </row>
    <row r="997" spans="7:29" s="24" customFormat="1" ht="12.75" x14ac:dyDescent="0.2">
      <c r="G997" s="41">
        <f t="shared" si="409"/>
        <v>6</v>
      </c>
      <c r="H997" s="95">
        <v>42755</v>
      </c>
      <c r="I997" s="97">
        <f t="shared" si="410"/>
        <v>32.01</v>
      </c>
      <c r="J997" s="30">
        <f t="shared" si="411"/>
        <v>64521.184011700003</v>
      </c>
      <c r="K997" s="30"/>
      <c r="L997" s="30"/>
      <c r="M997" s="97">
        <f t="shared" ref="M997:N997" si="420">AVERAGE(I993:I997)</f>
        <v>31.509999999999998</v>
      </c>
      <c r="N997" s="30">
        <f t="shared" si="420"/>
        <v>64161.447452040004</v>
      </c>
      <c r="P997" s="41"/>
      <c r="AC997" s="41"/>
    </row>
    <row r="998" spans="7:29" s="24" customFormat="1" ht="12.75" x14ac:dyDescent="0.2">
      <c r="G998" s="41">
        <f t="shared" si="409"/>
        <v>7</v>
      </c>
      <c r="H998" s="95">
        <v>42756</v>
      </c>
      <c r="I998" s="97" t="str">
        <f t="shared" si="410"/>
        <v/>
      </c>
      <c r="J998" s="30" t="str">
        <f t="shared" si="411"/>
        <v/>
      </c>
      <c r="K998" s="30"/>
      <c r="L998" s="30"/>
      <c r="M998" s="30"/>
      <c r="N998" s="30"/>
      <c r="P998" s="41"/>
      <c r="AC998" s="41"/>
    </row>
    <row r="999" spans="7:29" s="24" customFormat="1" ht="12.75" x14ac:dyDescent="0.2">
      <c r="G999" s="41">
        <f t="shared" si="409"/>
        <v>1</v>
      </c>
      <c r="H999" s="95">
        <v>42757</v>
      </c>
      <c r="I999" s="97" t="str">
        <f t="shared" si="410"/>
        <v/>
      </c>
      <c r="J999" s="30" t="str">
        <f t="shared" si="411"/>
        <v/>
      </c>
      <c r="K999" s="30"/>
      <c r="L999" s="30"/>
      <c r="M999" s="30"/>
      <c r="N999" s="30"/>
      <c r="P999" s="41"/>
      <c r="AC999" s="41"/>
    </row>
    <row r="1000" spans="7:29" s="24" customFormat="1" ht="12.75" x14ac:dyDescent="0.2">
      <c r="G1000" s="41">
        <f t="shared" si="409"/>
        <v>2</v>
      </c>
      <c r="H1000" s="95">
        <v>42758</v>
      </c>
      <c r="I1000" s="97">
        <f t="shared" si="410"/>
        <v>32</v>
      </c>
      <c r="J1000" s="30">
        <f t="shared" si="411"/>
        <v>65748.626148900003</v>
      </c>
      <c r="K1000" s="97">
        <f t="shared" ref="K1000:L1000" si="421">AVERAGE(I994:I997,I1000)</f>
        <v>31.748000000000001</v>
      </c>
      <c r="L1000" s="30">
        <f t="shared" si="421"/>
        <v>64544.917285840005</v>
      </c>
      <c r="M1000" s="30"/>
      <c r="N1000" s="30"/>
      <c r="P1000" s="41"/>
      <c r="AC1000" s="41"/>
    </row>
    <row r="1001" spans="7:29" s="24" customFormat="1" ht="12.75" x14ac:dyDescent="0.2">
      <c r="G1001" s="41">
        <f t="shared" si="409"/>
        <v>3</v>
      </c>
      <c r="H1001" s="95">
        <v>42759</v>
      </c>
      <c r="I1001" s="97">
        <f t="shared" si="410"/>
        <v>32.61</v>
      </c>
      <c r="J1001" s="30">
        <f t="shared" si="411"/>
        <v>65840.090087400007</v>
      </c>
      <c r="K1001" s="30"/>
      <c r="L1001" s="30"/>
      <c r="M1001" s="30"/>
      <c r="N1001" s="30"/>
      <c r="P1001" s="41"/>
      <c r="AC1001" s="41"/>
    </row>
    <row r="1002" spans="7:29" s="24" customFormat="1" ht="12.75" x14ac:dyDescent="0.2">
      <c r="G1002" s="41">
        <f t="shared" si="409"/>
        <v>4</v>
      </c>
      <c r="H1002" s="95">
        <v>42760</v>
      </c>
      <c r="I1002" s="97" t="str">
        <f t="shared" si="410"/>
        <v/>
      </c>
      <c r="J1002" s="30" t="str">
        <f t="shared" si="411"/>
        <v/>
      </c>
      <c r="K1002" s="30"/>
      <c r="L1002" s="30"/>
      <c r="M1002" s="30"/>
      <c r="N1002" s="30"/>
      <c r="P1002" s="41"/>
      <c r="AC1002" s="41"/>
    </row>
    <row r="1003" spans="7:29" s="24" customFormat="1" ht="12.75" x14ac:dyDescent="0.2">
      <c r="G1003" s="41">
        <f t="shared" si="409"/>
        <v>5</v>
      </c>
      <c r="H1003" s="95">
        <v>42761</v>
      </c>
      <c r="I1003" s="97">
        <f t="shared" si="410"/>
        <v>32.47</v>
      </c>
      <c r="J1003" s="30">
        <f t="shared" si="411"/>
        <v>66190.6239719</v>
      </c>
      <c r="K1003" s="30"/>
      <c r="L1003" s="30"/>
      <c r="M1003" s="30"/>
      <c r="N1003" s="30"/>
      <c r="P1003" s="41"/>
      <c r="AC1003" s="41"/>
    </row>
    <row r="1004" spans="7:29" s="24" customFormat="1" ht="12.75" x14ac:dyDescent="0.2">
      <c r="G1004" s="41">
        <f t="shared" si="409"/>
        <v>6</v>
      </c>
      <c r="H1004" s="95">
        <v>42762</v>
      </c>
      <c r="I1004" s="97">
        <f t="shared" si="410"/>
        <v>32.07</v>
      </c>
      <c r="J1004" s="30">
        <f t="shared" si="411"/>
        <v>66033.987148300002</v>
      </c>
      <c r="K1004" s="30"/>
      <c r="L1004" s="30"/>
      <c r="M1004" s="97">
        <f t="shared" ref="M1004:N1004" si="422">AVERAGE(I1000:I1004)</f>
        <v>32.287500000000001</v>
      </c>
      <c r="N1004" s="30">
        <f t="shared" si="422"/>
        <v>65953.331839125007</v>
      </c>
      <c r="P1004" s="41"/>
      <c r="AC1004" s="41"/>
    </row>
    <row r="1005" spans="7:29" s="24" customFormat="1" ht="12.75" x14ac:dyDescent="0.2">
      <c r="G1005" s="41">
        <f t="shared" si="409"/>
        <v>7</v>
      </c>
      <c r="H1005" s="95">
        <v>42763</v>
      </c>
      <c r="I1005" s="97" t="str">
        <f t="shared" si="410"/>
        <v/>
      </c>
      <c r="J1005" s="30" t="str">
        <f t="shared" si="411"/>
        <v/>
      </c>
      <c r="K1005" s="30"/>
      <c r="L1005" s="30"/>
      <c r="M1005" s="30"/>
      <c r="N1005" s="30"/>
      <c r="P1005" s="41"/>
      <c r="AC1005" s="41"/>
    </row>
    <row r="1006" spans="7:29" s="24" customFormat="1" ht="12.75" x14ac:dyDescent="0.2">
      <c r="G1006" s="41">
        <f t="shared" si="409"/>
        <v>1</v>
      </c>
      <c r="H1006" s="95">
        <v>42764</v>
      </c>
      <c r="I1006" s="97" t="str">
        <f t="shared" si="410"/>
        <v/>
      </c>
      <c r="J1006" s="30" t="str">
        <f t="shared" si="411"/>
        <v/>
      </c>
      <c r="K1006" s="30"/>
      <c r="L1006" s="30"/>
      <c r="M1006" s="30"/>
      <c r="N1006" s="30"/>
      <c r="P1006" s="41"/>
      <c r="AC1006" s="41"/>
    </row>
    <row r="1007" spans="7:29" s="24" customFormat="1" ht="12.75" x14ac:dyDescent="0.2">
      <c r="G1007" s="41">
        <f t="shared" si="409"/>
        <v>2</v>
      </c>
      <c r="H1007" s="95">
        <v>42765</v>
      </c>
      <c r="I1007" s="97">
        <f t="shared" si="410"/>
        <v>31.23</v>
      </c>
      <c r="J1007" s="30">
        <f t="shared" si="411"/>
        <v>64301.7309111</v>
      </c>
      <c r="K1007" s="97">
        <f t="shared" ref="K1007:L1007" si="423">AVERAGE(I1001:I1004,I1007)</f>
        <v>32.094999999999999</v>
      </c>
      <c r="L1007" s="30">
        <f t="shared" si="423"/>
        <v>65591.608029675001</v>
      </c>
      <c r="M1007" s="30"/>
      <c r="N1007" s="30"/>
      <c r="P1007" s="41"/>
      <c r="AC1007" s="41"/>
    </row>
    <row r="1008" spans="7:29" s="24" customFormat="1" ht="12.75" x14ac:dyDescent="0.2">
      <c r="G1008" s="41">
        <f t="shared" si="409"/>
        <v>3</v>
      </c>
      <c r="H1008" s="95">
        <v>42766</v>
      </c>
      <c r="I1008" s="97">
        <f t="shared" si="410"/>
        <v>31.35</v>
      </c>
      <c r="J1008" s="30">
        <f t="shared" si="411"/>
        <v>64670.781329099998</v>
      </c>
      <c r="K1008" s="30"/>
      <c r="L1008" s="30"/>
      <c r="M1008" s="30"/>
      <c r="N1008" s="30"/>
      <c r="P1008" s="41"/>
      <c r="AC1008" s="41"/>
    </row>
    <row r="1009" spans="7:29" s="24" customFormat="1" ht="12.75" x14ac:dyDescent="0.2">
      <c r="G1009" s="41">
        <f t="shared" si="409"/>
        <v>4</v>
      </c>
      <c r="H1009" s="95">
        <v>42767</v>
      </c>
      <c r="I1009" s="97">
        <f t="shared" si="410"/>
        <v>31.46</v>
      </c>
      <c r="J1009" s="30">
        <f t="shared" si="411"/>
        <v>64836.125890000003</v>
      </c>
      <c r="K1009" s="30"/>
      <c r="L1009" s="30"/>
      <c r="M1009" s="30"/>
      <c r="N1009" s="30"/>
      <c r="P1009" s="41"/>
      <c r="AC1009" s="41"/>
    </row>
    <row r="1010" spans="7:29" s="24" customFormat="1" ht="12.75" x14ac:dyDescent="0.2">
      <c r="G1010" s="41">
        <f t="shared" si="409"/>
        <v>5</v>
      </c>
      <c r="H1010" s="95">
        <v>42768</v>
      </c>
      <c r="I1010" s="97">
        <f t="shared" si="410"/>
        <v>31.82</v>
      </c>
      <c r="J1010" s="30">
        <f t="shared" si="411"/>
        <v>64578.216265199997</v>
      </c>
      <c r="K1010" s="30"/>
      <c r="L1010" s="30"/>
      <c r="M1010" s="30"/>
      <c r="N1010" s="30"/>
      <c r="P1010" s="41"/>
      <c r="AC1010" s="41"/>
    </row>
    <row r="1011" spans="7:29" s="24" customFormat="1" ht="12.75" x14ac:dyDescent="0.2">
      <c r="G1011" s="41">
        <f t="shared" si="409"/>
        <v>6</v>
      </c>
      <c r="H1011" s="95">
        <v>42769</v>
      </c>
      <c r="I1011" s="97">
        <f t="shared" si="410"/>
        <v>32.35</v>
      </c>
      <c r="J1011" s="30">
        <f t="shared" si="411"/>
        <v>64953.932355700003</v>
      </c>
      <c r="K1011" s="30"/>
      <c r="L1011" s="30"/>
      <c r="M1011" s="97">
        <f t="shared" ref="M1011:N1011" si="424">AVERAGE(I1007:I1011)</f>
        <v>31.641999999999996</v>
      </c>
      <c r="N1011" s="30">
        <f t="shared" si="424"/>
        <v>64668.157350219997</v>
      </c>
      <c r="P1011" s="41"/>
      <c r="AC1011" s="41"/>
    </row>
    <row r="1012" spans="7:29" s="24" customFormat="1" ht="12.75" x14ac:dyDescent="0.2">
      <c r="G1012" s="41">
        <f t="shared" si="409"/>
        <v>7</v>
      </c>
      <c r="H1012" s="95">
        <v>42770</v>
      </c>
      <c r="I1012" s="97" t="str">
        <f t="shared" si="410"/>
        <v/>
      </c>
      <c r="J1012" s="30" t="str">
        <f t="shared" si="411"/>
        <v/>
      </c>
      <c r="K1012" s="30"/>
      <c r="L1012" s="30"/>
      <c r="M1012" s="30"/>
      <c r="N1012" s="30"/>
      <c r="P1012" s="41"/>
      <c r="AC1012" s="41"/>
    </row>
    <row r="1013" spans="7:29" s="24" customFormat="1" ht="12.75" x14ac:dyDescent="0.2">
      <c r="G1013" s="41">
        <f t="shared" si="409"/>
        <v>1</v>
      </c>
      <c r="H1013" s="95">
        <v>42771</v>
      </c>
      <c r="I1013" s="97" t="str">
        <f t="shared" si="410"/>
        <v/>
      </c>
      <c r="J1013" s="30" t="str">
        <f t="shared" si="411"/>
        <v/>
      </c>
      <c r="K1013" s="30"/>
      <c r="L1013" s="30"/>
      <c r="M1013" s="30"/>
      <c r="N1013" s="30"/>
      <c r="P1013" s="41"/>
      <c r="AC1013" s="41"/>
    </row>
    <row r="1014" spans="7:29" s="24" customFormat="1" ht="12.75" x14ac:dyDescent="0.2">
      <c r="G1014" s="41">
        <f t="shared" si="409"/>
        <v>2</v>
      </c>
      <c r="H1014" s="95">
        <v>42772</v>
      </c>
      <c r="I1014" s="97">
        <f t="shared" si="410"/>
        <v>32.44</v>
      </c>
      <c r="J1014" s="30">
        <f t="shared" si="411"/>
        <v>63992.934505700003</v>
      </c>
      <c r="K1014" s="97">
        <f t="shared" ref="K1014:L1014" si="425">AVERAGE(I1008:I1011,I1014)</f>
        <v>31.883999999999997</v>
      </c>
      <c r="L1014" s="30">
        <f t="shared" si="425"/>
        <v>64606.398069139999</v>
      </c>
      <c r="M1014" s="30"/>
      <c r="N1014" s="30"/>
      <c r="P1014" s="41"/>
      <c r="AC1014" s="41"/>
    </row>
    <row r="1015" spans="7:29" s="24" customFormat="1" ht="12.75" x14ac:dyDescent="0.2">
      <c r="G1015" s="41">
        <f t="shared" si="409"/>
        <v>3</v>
      </c>
      <c r="H1015" s="95">
        <v>42773</v>
      </c>
      <c r="I1015" s="97">
        <f t="shared" si="410"/>
        <v>32.71</v>
      </c>
      <c r="J1015" s="30">
        <f t="shared" si="411"/>
        <v>64198.8991713</v>
      </c>
      <c r="K1015" s="30"/>
      <c r="L1015" s="30"/>
      <c r="M1015" s="30"/>
      <c r="N1015" s="30"/>
      <c r="P1015" s="41"/>
      <c r="AC1015" s="41"/>
    </row>
    <row r="1016" spans="7:29" s="24" customFormat="1" ht="12.75" x14ac:dyDescent="0.2">
      <c r="G1016" s="41">
        <f t="shared" si="409"/>
        <v>4</v>
      </c>
      <c r="H1016" s="95">
        <v>42774</v>
      </c>
      <c r="I1016" s="97">
        <f t="shared" si="410"/>
        <v>32.68</v>
      </c>
      <c r="J1016" s="30">
        <f t="shared" si="411"/>
        <v>64835.401353699999</v>
      </c>
      <c r="K1016" s="30"/>
      <c r="L1016" s="30"/>
      <c r="M1016" s="30"/>
      <c r="N1016" s="30"/>
      <c r="P1016" s="41"/>
      <c r="AC1016" s="41"/>
    </row>
    <row r="1017" spans="7:29" s="24" customFormat="1" ht="12.75" x14ac:dyDescent="0.2">
      <c r="G1017" s="41">
        <f t="shared" si="409"/>
        <v>5</v>
      </c>
      <c r="H1017" s="95">
        <v>42775</v>
      </c>
      <c r="I1017" s="97">
        <f t="shared" si="410"/>
        <v>32.54</v>
      </c>
      <c r="J1017" s="30">
        <f t="shared" si="411"/>
        <v>64964.887277100002</v>
      </c>
      <c r="K1017" s="30"/>
      <c r="L1017" s="30"/>
      <c r="M1017" s="30"/>
      <c r="N1017" s="30"/>
      <c r="P1017" s="41"/>
      <c r="AC1017" s="41"/>
    </row>
    <row r="1018" spans="7:29" s="24" customFormat="1" ht="12.75" x14ac:dyDescent="0.2">
      <c r="G1018" s="41">
        <f t="shared" si="409"/>
        <v>6</v>
      </c>
      <c r="H1018" s="95">
        <v>42776</v>
      </c>
      <c r="I1018" s="97">
        <f t="shared" si="410"/>
        <v>32.86</v>
      </c>
      <c r="J1018" s="30">
        <f t="shared" si="411"/>
        <v>66124.526016699994</v>
      </c>
      <c r="K1018" s="30"/>
      <c r="L1018" s="30"/>
      <c r="M1018" s="97">
        <f t="shared" ref="M1018:N1018" si="426">AVERAGE(I1014:I1018)</f>
        <v>32.646000000000001</v>
      </c>
      <c r="N1018" s="30">
        <f t="shared" si="426"/>
        <v>64823.329664899989</v>
      </c>
      <c r="P1018" s="41"/>
      <c r="AC1018" s="41"/>
    </row>
    <row r="1019" spans="7:29" s="24" customFormat="1" ht="12.75" x14ac:dyDescent="0.2">
      <c r="G1019" s="41">
        <f t="shared" si="409"/>
        <v>7</v>
      </c>
      <c r="H1019" s="95">
        <v>42777</v>
      </c>
      <c r="I1019" s="97" t="str">
        <f t="shared" si="410"/>
        <v/>
      </c>
      <c r="J1019" s="30" t="str">
        <f t="shared" si="411"/>
        <v/>
      </c>
      <c r="K1019" s="30"/>
      <c r="L1019" s="30"/>
      <c r="M1019" s="30"/>
      <c r="N1019" s="30"/>
      <c r="P1019" s="41"/>
      <c r="AC1019" s="41"/>
    </row>
    <row r="1020" spans="7:29" s="24" customFormat="1" ht="12.75" x14ac:dyDescent="0.2">
      <c r="G1020" s="41">
        <f t="shared" si="409"/>
        <v>1</v>
      </c>
      <c r="H1020" s="95">
        <v>42778</v>
      </c>
      <c r="I1020" s="97" t="str">
        <f t="shared" si="410"/>
        <v/>
      </c>
      <c r="J1020" s="30" t="str">
        <f t="shared" si="411"/>
        <v/>
      </c>
      <c r="K1020" s="30"/>
      <c r="L1020" s="30"/>
      <c r="M1020" s="30"/>
      <c r="N1020" s="30"/>
      <c r="P1020" s="41"/>
      <c r="AC1020" s="41"/>
    </row>
    <row r="1021" spans="7:29" s="24" customFormat="1" ht="12.75" x14ac:dyDescent="0.2">
      <c r="G1021" s="41">
        <f t="shared" si="409"/>
        <v>2</v>
      </c>
      <c r="H1021" s="95">
        <v>42779</v>
      </c>
      <c r="I1021" s="97">
        <f t="shared" si="410"/>
        <v>33.99</v>
      </c>
      <c r="J1021" s="30">
        <f t="shared" si="411"/>
        <v>66967.640435900001</v>
      </c>
      <c r="K1021" s="97">
        <f t="shared" ref="K1021:L1021" si="427">AVERAGE(I1015:I1018,I1021)</f>
        <v>32.956000000000003</v>
      </c>
      <c r="L1021" s="30">
        <f t="shared" si="427"/>
        <v>65418.270850940004</v>
      </c>
      <c r="M1021" s="30"/>
      <c r="N1021" s="30"/>
      <c r="P1021" s="41"/>
      <c r="AC1021" s="41"/>
    </row>
    <row r="1022" spans="7:29" s="24" customFormat="1" ht="12.75" x14ac:dyDescent="0.2">
      <c r="G1022" s="41">
        <f t="shared" si="409"/>
        <v>3</v>
      </c>
      <c r="H1022" s="95">
        <v>42780</v>
      </c>
      <c r="I1022" s="97">
        <f t="shared" si="410"/>
        <v>33.299999999999997</v>
      </c>
      <c r="J1022" s="30">
        <f t="shared" si="411"/>
        <v>66712.880695</v>
      </c>
      <c r="K1022" s="30"/>
      <c r="L1022" s="30"/>
      <c r="M1022" s="30"/>
      <c r="N1022" s="30"/>
      <c r="P1022" s="41"/>
      <c r="AC1022" s="41"/>
    </row>
    <row r="1023" spans="7:29" s="24" customFormat="1" ht="12.75" x14ac:dyDescent="0.2">
      <c r="G1023" s="41">
        <f t="shared" si="409"/>
        <v>4</v>
      </c>
      <c r="H1023" s="95">
        <v>42781</v>
      </c>
      <c r="I1023" s="97">
        <f t="shared" si="410"/>
        <v>34.380000000000003</v>
      </c>
      <c r="J1023" s="30">
        <f t="shared" si="411"/>
        <v>67975.581998599999</v>
      </c>
      <c r="K1023" s="30"/>
      <c r="L1023" s="30"/>
      <c r="M1023" s="30"/>
      <c r="N1023" s="30"/>
      <c r="P1023" s="41"/>
      <c r="AC1023" s="41"/>
    </row>
    <row r="1024" spans="7:29" s="24" customFormat="1" ht="12.75" x14ac:dyDescent="0.2">
      <c r="G1024" s="41">
        <f t="shared" si="409"/>
        <v>5</v>
      </c>
      <c r="H1024" s="95">
        <v>42782</v>
      </c>
      <c r="I1024" s="97">
        <f t="shared" si="410"/>
        <v>33.76</v>
      </c>
      <c r="J1024" s="30">
        <f t="shared" si="411"/>
        <v>67814.242295400007</v>
      </c>
      <c r="K1024" s="30"/>
      <c r="L1024" s="30"/>
      <c r="M1024" s="30"/>
      <c r="N1024" s="30"/>
      <c r="P1024" s="41"/>
      <c r="AC1024" s="41"/>
    </row>
    <row r="1025" spans="7:29" s="24" customFormat="1" ht="12.75" x14ac:dyDescent="0.2">
      <c r="G1025" s="41">
        <f t="shared" si="409"/>
        <v>6</v>
      </c>
      <c r="H1025" s="95">
        <v>42783</v>
      </c>
      <c r="I1025" s="97">
        <f t="shared" si="410"/>
        <v>33.799999999999997</v>
      </c>
      <c r="J1025" s="30">
        <f t="shared" si="411"/>
        <v>67748.419412300005</v>
      </c>
      <c r="K1025" s="30"/>
      <c r="L1025" s="30"/>
      <c r="M1025" s="97">
        <f t="shared" ref="M1025:N1025" si="428">AVERAGE(I1021:I1025)</f>
        <v>33.845999999999989</v>
      </c>
      <c r="N1025" s="30">
        <f t="shared" si="428"/>
        <v>67443.752967439999</v>
      </c>
      <c r="P1025" s="41"/>
      <c r="AC1025" s="41"/>
    </row>
    <row r="1026" spans="7:29" s="24" customFormat="1" ht="12.75" x14ac:dyDescent="0.2">
      <c r="G1026" s="41">
        <f t="shared" si="409"/>
        <v>7</v>
      </c>
      <c r="H1026" s="95">
        <v>42784</v>
      </c>
      <c r="I1026" s="97" t="str">
        <f t="shared" si="410"/>
        <v/>
      </c>
      <c r="J1026" s="30" t="str">
        <f t="shared" si="411"/>
        <v/>
      </c>
      <c r="K1026" s="30"/>
      <c r="L1026" s="30"/>
      <c r="M1026" s="30"/>
      <c r="N1026" s="30"/>
      <c r="P1026" s="41"/>
      <c r="AC1026" s="41"/>
    </row>
    <row r="1027" spans="7:29" s="24" customFormat="1" ht="12.75" x14ac:dyDescent="0.2">
      <c r="G1027" s="41">
        <f t="shared" si="409"/>
        <v>1</v>
      </c>
      <c r="H1027" s="95">
        <v>42785</v>
      </c>
      <c r="I1027" s="97" t="str">
        <f t="shared" si="410"/>
        <v/>
      </c>
      <c r="J1027" s="30" t="str">
        <f t="shared" si="411"/>
        <v/>
      </c>
      <c r="K1027" s="30"/>
      <c r="L1027" s="30"/>
      <c r="M1027" s="30"/>
      <c r="N1027" s="30"/>
      <c r="P1027" s="41"/>
      <c r="AC1027" s="41"/>
    </row>
    <row r="1028" spans="7:29" s="24" customFormat="1" ht="12.75" x14ac:dyDescent="0.2">
      <c r="G1028" s="41">
        <f t="shared" si="409"/>
        <v>2</v>
      </c>
      <c r="H1028" s="95">
        <v>42786</v>
      </c>
      <c r="I1028" s="97">
        <f t="shared" si="410"/>
        <v>33.99</v>
      </c>
      <c r="J1028" s="30">
        <f t="shared" si="411"/>
        <v>68532.855477300007</v>
      </c>
      <c r="K1028" s="97">
        <f t="shared" ref="K1028:L1028" si="429">AVERAGE(I1022:I1025,I1028)</f>
        <v>33.846000000000004</v>
      </c>
      <c r="L1028" s="30">
        <f t="shared" si="429"/>
        <v>67756.795975720001</v>
      </c>
      <c r="M1028" s="30"/>
      <c r="N1028" s="30"/>
      <c r="P1028" s="41"/>
      <c r="AC1028" s="41"/>
    </row>
    <row r="1029" spans="7:29" s="24" customFormat="1" ht="12.75" x14ac:dyDescent="0.2">
      <c r="G1029" s="41">
        <f t="shared" si="409"/>
        <v>3</v>
      </c>
      <c r="H1029" s="95">
        <v>42787</v>
      </c>
      <c r="I1029" s="97">
        <f t="shared" si="410"/>
        <v>34.049999999999997</v>
      </c>
      <c r="J1029" s="30">
        <f t="shared" si="411"/>
        <v>69052.026421400005</v>
      </c>
      <c r="K1029" s="30"/>
      <c r="L1029" s="30"/>
      <c r="M1029" s="30"/>
      <c r="N1029" s="30"/>
      <c r="P1029" s="41"/>
      <c r="AC1029" s="41"/>
    </row>
    <row r="1030" spans="7:29" s="24" customFormat="1" ht="12.75" x14ac:dyDescent="0.2">
      <c r="G1030" s="41">
        <f t="shared" si="409"/>
        <v>4</v>
      </c>
      <c r="H1030" s="95">
        <v>42788</v>
      </c>
      <c r="I1030" s="97">
        <f t="shared" si="410"/>
        <v>33.57</v>
      </c>
      <c r="J1030" s="30">
        <f t="shared" si="411"/>
        <v>68589.544402300002</v>
      </c>
      <c r="K1030" s="30"/>
      <c r="L1030" s="30"/>
      <c r="M1030" s="30"/>
      <c r="N1030" s="30"/>
      <c r="P1030" s="41"/>
      <c r="AC1030" s="41"/>
    </row>
    <row r="1031" spans="7:29" s="24" customFormat="1" ht="12.75" x14ac:dyDescent="0.2">
      <c r="G1031" s="41">
        <f t="shared" ref="G1031:G1094" si="430">WEEKDAY(H1031)</f>
        <v>5</v>
      </c>
      <c r="H1031" s="95">
        <v>42789</v>
      </c>
      <c r="I1031" s="97">
        <f t="shared" ref="I1031:I1094" si="431">IFERROR(VLOOKUP(H1031,$C$6:$E$936,2,FALSE),"")</f>
        <v>33.14</v>
      </c>
      <c r="J1031" s="30">
        <f t="shared" ref="J1031:J1094" si="432">IFERROR(VLOOKUP(H1031,$C$6:$E$936,3,FALSE),"")</f>
        <v>67461.390507799995</v>
      </c>
      <c r="K1031" s="30"/>
      <c r="L1031" s="30"/>
      <c r="M1031" s="30"/>
      <c r="N1031" s="30"/>
      <c r="P1031" s="41"/>
      <c r="AC1031" s="41"/>
    </row>
    <row r="1032" spans="7:29" s="24" customFormat="1" ht="12.75" x14ac:dyDescent="0.2">
      <c r="G1032" s="41">
        <f t="shared" si="430"/>
        <v>6</v>
      </c>
      <c r="H1032" s="95">
        <v>42790</v>
      </c>
      <c r="I1032" s="97">
        <f t="shared" si="431"/>
        <v>32.880000000000003</v>
      </c>
      <c r="J1032" s="30">
        <f t="shared" si="432"/>
        <v>66662.104937199998</v>
      </c>
      <c r="K1032" s="30"/>
      <c r="L1032" s="30"/>
      <c r="M1032" s="97">
        <f t="shared" ref="M1032:N1032" si="433">AVERAGE(I1028:I1032)</f>
        <v>33.525999999999996</v>
      </c>
      <c r="N1032" s="30">
        <f t="shared" si="433"/>
        <v>68059.584349200013</v>
      </c>
      <c r="P1032" s="41"/>
      <c r="AC1032" s="41"/>
    </row>
    <row r="1033" spans="7:29" s="24" customFormat="1" ht="12.75" x14ac:dyDescent="0.2">
      <c r="G1033" s="41">
        <f t="shared" si="430"/>
        <v>7</v>
      </c>
      <c r="H1033" s="95">
        <v>42791</v>
      </c>
      <c r="I1033" s="97" t="str">
        <f t="shared" si="431"/>
        <v/>
      </c>
      <c r="J1033" s="30" t="str">
        <f t="shared" si="432"/>
        <v/>
      </c>
      <c r="K1033" s="30"/>
      <c r="L1033" s="30"/>
      <c r="M1033" s="30"/>
      <c r="N1033" s="30"/>
      <c r="P1033" s="41"/>
      <c r="AC1033" s="41"/>
    </row>
    <row r="1034" spans="7:29" s="24" customFormat="1" ht="12.75" x14ac:dyDescent="0.2">
      <c r="G1034" s="41">
        <f t="shared" si="430"/>
        <v>1</v>
      </c>
      <c r="H1034" s="95">
        <v>42792</v>
      </c>
      <c r="I1034" s="97" t="str">
        <f t="shared" si="431"/>
        <v/>
      </c>
      <c r="J1034" s="30" t="str">
        <f t="shared" si="432"/>
        <v/>
      </c>
      <c r="K1034" s="30"/>
      <c r="L1034" s="30"/>
      <c r="M1034" s="30"/>
      <c r="N1034" s="30"/>
      <c r="P1034" s="41"/>
      <c r="AC1034" s="41"/>
    </row>
    <row r="1035" spans="7:29" s="24" customFormat="1" ht="12.75" x14ac:dyDescent="0.2">
      <c r="G1035" s="41">
        <f t="shared" si="430"/>
        <v>2</v>
      </c>
      <c r="H1035" s="95">
        <v>42793</v>
      </c>
      <c r="I1035" s="97" t="str">
        <f t="shared" si="431"/>
        <v/>
      </c>
      <c r="J1035" s="30" t="str">
        <f t="shared" si="432"/>
        <v/>
      </c>
      <c r="K1035" s="97">
        <f t="shared" ref="K1035:L1035" si="434">AVERAGE(I1029:I1032,I1035)</f>
        <v>33.410000000000004</v>
      </c>
      <c r="L1035" s="30">
        <f t="shared" si="434"/>
        <v>67941.266567174986</v>
      </c>
      <c r="M1035" s="30"/>
      <c r="N1035" s="30"/>
      <c r="P1035" s="41"/>
      <c r="AC1035" s="41"/>
    </row>
    <row r="1036" spans="7:29" s="24" customFormat="1" ht="12.75" x14ac:dyDescent="0.2">
      <c r="G1036" s="41">
        <f t="shared" si="430"/>
        <v>3</v>
      </c>
      <c r="H1036" s="95">
        <v>42794</v>
      </c>
      <c r="I1036" s="97" t="str">
        <f t="shared" si="431"/>
        <v/>
      </c>
      <c r="J1036" s="30" t="str">
        <f t="shared" si="432"/>
        <v/>
      </c>
      <c r="K1036" s="30"/>
      <c r="L1036" s="30"/>
      <c r="M1036" s="30"/>
      <c r="N1036" s="30"/>
      <c r="P1036" s="41"/>
      <c r="AC1036" s="41"/>
    </row>
    <row r="1037" spans="7:29" s="24" customFormat="1" ht="12.75" x14ac:dyDescent="0.2">
      <c r="G1037" s="41">
        <f t="shared" si="430"/>
        <v>4</v>
      </c>
      <c r="H1037" s="95">
        <v>42795</v>
      </c>
      <c r="I1037" s="97">
        <f t="shared" si="431"/>
        <v>33.520000000000003</v>
      </c>
      <c r="J1037" s="30">
        <f t="shared" si="432"/>
        <v>66988.875339699996</v>
      </c>
      <c r="K1037" s="30"/>
      <c r="L1037" s="30"/>
      <c r="M1037" s="30"/>
      <c r="N1037" s="30"/>
      <c r="P1037" s="41"/>
      <c r="AC1037" s="41"/>
    </row>
    <row r="1038" spans="7:29" s="24" customFormat="1" ht="12.75" x14ac:dyDescent="0.2">
      <c r="G1038" s="41">
        <f t="shared" si="430"/>
        <v>5</v>
      </c>
      <c r="H1038" s="95">
        <v>42796</v>
      </c>
      <c r="I1038" s="97" t="str">
        <f t="shared" si="431"/>
        <v/>
      </c>
      <c r="J1038" s="30" t="str">
        <f t="shared" si="432"/>
        <v/>
      </c>
      <c r="K1038" s="30"/>
      <c r="L1038" s="30"/>
      <c r="M1038" s="30"/>
      <c r="N1038" s="30"/>
      <c r="P1038" s="41"/>
      <c r="AC1038" s="41"/>
    </row>
    <row r="1039" spans="7:29" s="24" customFormat="1" ht="12.75" x14ac:dyDescent="0.2">
      <c r="G1039" s="41">
        <f t="shared" si="430"/>
        <v>6</v>
      </c>
      <c r="H1039" s="95">
        <v>42797</v>
      </c>
      <c r="I1039" s="97" t="str">
        <f t="shared" si="431"/>
        <v/>
      </c>
      <c r="J1039" s="30" t="str">
        <f t="shared" si="432"/>
        <v/>
      </c>
      <c r="K1039" s="30"/>
      <c r="L1039" s="30"/>
      <c r="M1039" s="97">
        <f t="shared" ref="M1039:N1039" si="435">AVERAGE(I1035:I1039)</f>
        <v>33.520000000000003</v>
      </c>
      <c r="N1039" s="30">
        <f t="shared" si="435"/>
        <v>66988.875339699996</v>
      </c>
      <c r="P1039" s="41"/>
      <c r="AC1039" s="41"/>
    </row>
    <row r="1040" spans="7:29" s="24" customFormat="1" ht="12.75" x14ac:dyDescent="0.2">
      <c r="G1040" s="41">
        <f t="shared" si="430"/>
        <v>7</v>
      </c>
      <c r="H1040" s="95">
        <v>42798</v>
      </c>
      <c r="I1040" s="97" t="str">
        <f t="shared" si="431"/>
        <v/>
      </c>
      <c r="J1040" s="30" t="str">
        <f t="shared" si="432"/>
        <v/>
      </c>
      <c r="K1040" s="30"/>
      <c r="L1040" s="30"/>
      <c r="M1040" s="30"/>
      <c r="N1040" s="30"/>
      <c r="P1040" s="41"/>
      <c r="AC1040" s="41"/>
    </row>
    <row r="1041" spans="7:29" s="24" customFormat="1" ht="12.75" x14ac:dyDescent="0.2">
      <c r="G1041" s="41">
        <f t="shared" si="430"/>
        <v>1</v>
      </c>
      <c r="H1041" s="95">
        <v>42799</v>
      </c>
      <c r="I1041" s="97" t="str">
        <f t="shared" si="431"/>
        <v/>
      </c>
      <c r="J1041" s="30" t="str">
        <f t="shared" si="432"/>
        <v/>
      </c>
      <c r="K1041" s="30"/>
      <c r="L1041" s="30"/>
      <c r="M1041" s="30"/>
      <c r="N1041" s="30"/>
      <c r="P1041" s="41"/>
      <c r="AC1041" s="41"/>
    </row>
    <row r="1042" spans="7:29" s="24" customFormat="1" ht="12.75" x14ac:dyDescent="0.2">
      <c r="G1042" s="41">
        <f t="shared" si="430"/>
        <v>2</v>
      </c>
      <c r="H1042" s="95">
        <v>42800</v>
      </c>
      <c r="I1042" s="97" t="str">
        <f t="shared" si="431"/>
        <v/>
      </c>
      <c r="J1042" s="30" t="str">
        <f t="shared" si="432"/>
        <v/>
      </c>
      <c r="K1042" s="97">
        <f t="shared" ref="K1042:L1042" si="436">AVERAGE(I1036:I1039,I1042)</f>
        <v>33.520000000000003</v>
      </c>
      <c r="L1042" s="30">
        <f t="shared" si="436"/>
        <v>66988.875339699996</v>
      </c>
      <c r="M1042" s="30"/>
      <c r="N1042" s="30"/>
      <c r="P1042" s="41"/>
      <c r="AC1042" s="41"/>
    </row>
    <row r="1043" spans="7:29" s="24" customFormat="1" ht="12.75" x14ac:dyDescent="0.2">
      <c r="G1043" s="41">
        <f t="shared" si="430"/>
        <v>3</v>
      </c>
      <c r="H1043" s="95">
        <v>42801</v>
      </c>
      <c r="I1043" s="97" t="str">
        <f t="shared" si="431"/>
        <v/>
      </c>
      <c r="J1043" s="30" t="str">
        <f t="shared" si="432"/>
        <v/>
      </c>
      <c r="K1043" s="30"/>
      <c r="L1043" s="30"/>
      <c r="M1043" s="30"/>
      <c r="N1043" s="30"/>
      <c r="P1043" s="41"/>
      <c r="AC1043" s="41"/>
    </row>
    <row r="1044" spans="7:29" s="24" customFormat="1" ht="12.75" x14ac:dyDescent="0.2">
      <c r="G1044" s="41">
        <f t="shared" si="430"/>
        <v>4</v>
      </c>
      <c r="H1044" s="95">
        <v>42802</v>
      </c>
      <c r="I1044" s="97" t="str">
        <f t="shared" si="431"/>
        <v/>
      </c>
      <c r="J1044" s="30" t="str">
        <f t="shared" si="432"/>
        <v/>
      </c>
      <c r="K1044" s="30"/>
      <c r="L1044" s="30"/>
      <c r="M1044" s="30"/>
      <c r="N1044" s="30"/>
      <c r="P1044" s="41"/>
      <c r="AC1044" s="41"/>
    </row>
    <row r="1045" spans="7:29" s="24" customFormat="1" ht="12.75" x14ac:dyDescent="0.2">
      <c r="G1045" s="41">
        <f t="shared" si="430"/>
        <v>5</v>
      </c>
      <c r="H1045" s="95">
        <v>42803</v>
      </c>
      <c r="I1045" s="97" t="str">
        <f t="shared" si="431"/>
        <v/>
      </c>
      <c r="J1045" s="30" t="str">
        <f t="shared" si="432"/>
        <v/>
      </c>
      <c r="K1045" s="30"/>
      <c r="L1045" s="30"/>
      <c r="M1045" s="30"/>
      <c r="N1045" s="30"/>
      <c r="P1045" s="41"/>
      <c r="AC1045" s="41"/>
    </row>
    <row r="1046" spans="7:29" s="24" customFormat="1" ht="12.75" x14ac:dyDescent="0.2">
      <c r="G1046" s="41">
        <f t="shared" si="430"/>
        <v>6</v>
      </c>
      <c r="H1046" s="95">
        <v>42804</v>
      </c>
      <c r="I1046" s="97" t="str">
        <f t="shared" si="431"/>
        <v/>
      </c>
      <c r="J1046" s="30" t="str">
        <f t="shared" si="432"/>
        <v/>
      </c>
      <c r="K1046" s="30"/>
      <c r="L1046" s="30"/>
      <c r="M1046" s="97" t="e">
        <f t="shared" ref="M1046:N1046" si="437">AVERAGE(I1042:I1046)</f>
        <v>#DIV/0!</v>
      </c>
      <c r="N1046" s="30" t="e">
        <f t="shared" si="437"/>
        <v>#DIV/0!</v>
      </c>
      <c r="P1046" s="41"/>
      <c r="AC1046" s="41"/>
    </row>
    <row r="1047" spans="7:29" s="24" customFormat="1" ht="12.75" x14ac:dyDescent="0.2">
      <c r="G1047" s="41">
        <f t="shared" si="430"/>
        <v>7</v>
      </c>
      <c r="H1047" s="95">
        <v>42805</v>
      </c>
      <c r="I1047" s="97" t="str">
        <f t="shared" si="431"/>
        <v/>
      </c>
      <c r="J1047" s="30" t="str">
        <f t="shared" si="432"/>
        <v/>
      </c>
      <c r="K1047" s="30"/>
      <c r="L1047" s="30"/>
      <c r="M1047" s="30"/>
      <c r="N1047" s="30"/>
      <c r="P1047" s="41"/>
      <c r="AC1047" s="41"/>
    </row>
    <row r="1048" spans="7:29" s="24" customFormat="1" ht="12.75" x14ac:dyDescent="0.2">
      <c r="G1048" s="41">
        <f t="shared" si="430"/>
        <v>1</v>
      </c>
      <c r="H1048" s="95">
        <v>42806</v>
      </c>
      <c r="I1048" s="97" t="str">
        <f t="shared" si="431"/>
        <v/>
      </c>
      <c r="J1048" s="30" t="str">
        <f t="shared" si="432"/>
        <v/>
      </c>
      <c r="K1048" s="30"/>
      <c r="L1048" s="30"/>
      <c r="M1048" s="30"/>
      <c r="N1048" s="30"/>
      <c r="P1048" s="41"/>
      <c r="AC1048" s="41"/>
    </row>
    <row r="1049" spans="7:29" s="24" customFormat="1" ht="12.75" x14ac:dyDescent="0.2">
      <c r="G1049" s="41">
        <f t="shared" si="430"/>
        <v>2</v>
      </c>
      <c r="H1049" s="95">
        <v>42807</v>
      </c>
      <c r="I1049" s="97" t="str">
        <f t="shared" si="431"/>
        <v/>
      </c>
      <c r="J1049" s="30" t="str">
        <f t="shared" si="432"/>
        <v/>
      </c>
      <c r="K1049" s="97" t="e">
        <f t="shared" ref="K1049:L1049" si="438">AVERAGE(I1043:I1046,I1049)</f>
        <v>#DIV/0!</v>
      </c>
      <c r="L1049" s="30" t="e">
        <f t="shared" si="438"/>
        <v>#DIV/0!</v>
      </c>
      <c r="M1049" s="30"/>
      <c r="N1049" s="30"/>
      <c r="P1049" s="41"/>
      <c r="AC1049" s="41"/>
    </row>
    <row r="1050" spans="7:29" s="24" customFormat="1" ht="12.75" x14ac:dyDescent="0.2">
      <c r="G1050" s="41">
        <f t="shared" si="430"/>
        <v>3</v>
      </c>
      <c r="H1050" s="95">
        <v>42808</v>
      </c>
      <c r="I1050" s="97" t="str">
        <f t="shared" si="431"/>
        <v/>
      </c>
      <c r="J1050" s="30" t="str">
        <f t="shared" si="432"/>
        <v/>
      </c>
      <c r="K1050" s="30"/>
      <c r="L1050" s="30"/>
      <c r="M1050" s="30"/>
      <c r="N1050" s="30"/>
      <c r="P1050" s="41"/>
      <c r="AC1050" s="41"/>
    </row>
    <row r="1051" spans="7:29" s="24" customFormat="1" ht="12.75" x14ac:dyDescent="0.2">
      <c r="G1051" s="41">
        <f t="shared" si="430"/>
        <v>4</v>
      </c>
      <c r="H1051" s="95">
        <v>42809</v>
      </c>
      <c r="I1051" s="97" t="str">
        <f t="shared" si="431"/>
        <v/>
      </c>
      <c r="J1051" s="30" t="str">
        <f t="shared" si="432"/>
        <v/>
      </c>
      <c r="K1051" s="30"/>
      <c r="L1051" s="30"/>
      <c r="M1051" s="30"/>
      <c r="N1051" s="30"/>
      <c r="P1051" s="41"/>
      <c r="AC1051" s="41"/>
    </row>
    <row r="1052" spans="7:29" s="24" customFormat="1" ht="12.75" x14ac:dyDescent="0.2">
      <c r="G1052" s="41">
        <f t="shared" si="430"/>
        <v>5</v>
      </c>
      <c r="H1052" s="95">
        <v>42810</v>
      </c>
      <c r="I1052" s="97" t="str">
        <f t="shared" si="431"/>
        <v/>
      </c>
      <c r="J1052" s="30" t="str">
        <f t="shared" si="432"/>
        <v/>
      </c>
      <c r="K1052" s="30"/>
      <c r="L1052" s="30"/>
      <c r="M1052" s="30"/>
      <c r="N1052" s="30"/>
      <c r="P1052" s="41"/>
      <c r="AC1052" s="41"/>
    </row>
    <row r="1053" spans="7:29" s="24" customFormat="1" ht="12.75" x14ac:dyDescent="0.2">
      <c r="G1053" s="41">
        <f t="shared" si="430"/>
        <v>6</v>
      </c>
      <c r="H1053" s="95">
        <v>42811</v>
      </c>
      <c r="I1053" s="97" t="str">
        <f t="shared" si="431"/>
        <v/>
      </c>
      <c r="J1053" s="30" t="str">
        <f t="shared" si="432"/>
        <v/>
      </c>
      <c r="K1053" s="30"/>
      <c r="L1053" s="30"/>
      <c r="M1053" s="97" t="e">
        <f t="shared" ref="M1053:N1053" si="439">AVERAGE(I1049:I1053)</f>
        <v>#DIV/0!</v>
      </c>
      <c r="N1053" s="30" t="e">
        <f t="shared" si="439"/>
        <v>#DIV/0!</v>
      </c>
      <c r="P1053" s="41"/>
      <c r="AC1053" s="41"/>
    </row>
    <row r="1054" spans="7:29" s="24" customFormat="1" ht="12.75" x14ac:dyDescent="0.2">
      <c r="G1054" s="41">
        <f t="shared" si="430"/>
        <v>7</v>
      </c>
      <c r="H1054" s="95">
        <v>42812</v>
      </c>
      <c r="I1054" s="97" t="str">
        <f t="shared" si="431"/>
        <v/>
      </c>
      <c r="J1054" s="30" t="str">
        <f t="shared" si="432"/>
        <v/>
      </c>
      <c r="K1054" s="30"/>
      <c r="L1054" s="30"/>
      <c r="M1054" s="30"/>
      <c r="N1054" s="30"/>
      <c r="P1054" s="41"/>
      <c r="AC1054" s="41"/>
    </row>
    <row r="1055" spans="7:29" s="24" customFormat="1" ht="12.75" x14ac:dyDescent="0.2">
      <c r="G1055" s="41">
        <f t="shared" si="430"/>
        <v>1</v>
      </c>
      <c r="H1055" s="95">
        <v>42813</v>
      </c>
      <c r="I1055" s="97" t="str">
        <f t="shared" si="431"/>
        <v/>
      </c>
      <c r="J1055" s="30" t="str">
        <f t="shared" si="432"/>
        <v/>
      </c>
      <c r="K1055" s="30"/>
      <c r="L1055" s="30"/>
      <c r="M1055" s="30"/>
      <c r="N1055" s="30"/>
      <c r="P1055" s="41"/>
      <c r="AC1055" s="41"/>
    </row>
    <row r="1056" spans="7:29" s="24" customFormat="1" ht="12.75" x14ac:dyDescent="0.2">
      <c r="G1056" s="41">
        <f t="shared" si="430"/>
        <v>2</v>
      </c>
      <c r="H1056" s="95">
        <v>42814</v>
      </c>
      <c r="I1056" s="97" t="str">
        <f t="shared" si="431"/>
        <v/>
      </c>
      <c r="J1056" s="30" t="str">
        <f t="shared" si="432"/>
        <v/>
      </c>
      <c r="K1056" s="97" t="e">
        <f t="shared" ref="K1056:L1056" si="440">AVERAGE(I1050:I1053,I1056)</f>
        <v>#DIV/0!</v>
      </c>
      <c r="L1056" s="30" t="e">
        <f t="shared" si="440"/>
        <v>#DIV/0!</v>
      </c>
      <c r="M1056" s="30"/>
      <c r="N1056" s="30"/>
      <c r="P1056" s="41"/>
      <c r="AC1056" s="41"/>
    </row>
    <row r="1057" spans="7:29" s="24" customFormat="1" ht="12.75" x14ac:dyDescent="0.2">
      <c r="G1057" s="41">
        <f t="shared" si="430"/>
        <v>3</v>
      </c>
      <c r="H1057" s="95">
        <v>42815</v>
      </c>
      <c r="I1057" s="97" t="str">
        <f t="shared" si="431"/>
        <v/>
      </c>
      <c r="J1057" s="30" t="str">
        <f t="shared" si="432"/>
        <v/>
      </c>
      <c r="K1057" s="30"/>
      <c r="L1057" s="30"/>
      <c r="M1057" s="30"/>
      <c r="N1057" s="30"/>
      <c r="P1057" s="41"/>
      <c r="AC1057" s="41"/>
    </row>
    <row r="1058" spans="7:29" s="24" customFormat="1" ht="12.75" x14ac:dyDescent="0.2">
      <c r="G1058" s="41">
        <f t="shared" si="430"/>
        <v>4</v>
      </c>
      <c r="H1058" s="95">
        <v>42816</v>
      </c>
      <c r="I1058" s="97" t="str">
        <f t="shared" si="431"/>
        <v/>
      </c>
      <c r="J1058" s="30" t="str">
        <f t="shared" si="432"/>
        <v/>
      </c>
      <c r="K1058" s="30"/>
      <c r="L1058" s="30"/>
      <c r="M1058" s="30"/>
      <c r="N1058" s="30"/>
      <c r="P1058" s="41"/>
      <c r="AC1058" s="41"/>
    </row>
    <row r="1059" spans="7:29" s="24" customFormat="1" ht="12.75" x14ac:dyDescent="0.2">
      <c r="G1059" s="41">
        <f t="shared" si="430"/>
        <v>5</v>
      </c>
      <c r="H1059" s="95">
        <v>42817</v>
      </c>
      <c r="I1059" s="97" t="str">
        <f t="shared" si="431"/>
        <v/>
      </c>
      <c r="J1059" s="30" t="str">
        <f t="shared" si="432"/>
        <v/>
      </c>
      <c r="K1059" s="30"/>
      <c r="L1059" s="30"/>
      <c r="M1059" s="30"/>
      <c r="N1059" s="30"/>
      <c r="P1059" s="41"/>
      <c r="AC1059" s="41"/>
    </row>
    <row r="1060" spans="7:29" s="24" customFormat="1" ht="12.75" x14ac:dyDescent="0.2">
      <c r="G1060" s="41">
        <f t="shared" si="430"/>
        <v>6</v>
      </c>
      <c r="H1060" s="95">
        <v>42818</v>
      </c>
      <c r="I1060" s="97" t="str">
        <f t="shared" si="431"/>
        <v/>
      </c>
      <c r="J1060" s="30" t="str">
        <f t="shared" si="432"/>
        <v/>
      </c>
      <c r="K1060" s="30"/>
      <c r="L1060" s="30"/>
      <c r="M1060" s="97" t="e">
        <f t="shared" ref="M1060:N1060" si="441">AVERAGE(I1056:I1060)</f>
        <v>#DIV/0!</v>
      </c>
      <c r="N1060" s="30" t="e">
        <f t="shared" si="441"/>
        <v>#DIV/0!</v>
      </c>
      <c r="P1060" s="41"/>
      <c r="AC1060" s="41"/>
    </row>
    <row r="1061" spans="7:29" s="24" customFormat="1" ht="12.75" x14ac:dyDescent="0.2">
      <c r="G1061" s="41">
        <f t="shared" si="430"/>
        <v>7</v>
      </c>
      <c r="H1061" s="95">
        <v>42819</v>
      </c>
      <c r="I1061" s="97" t="str">
        <f t="shared" si="431"/>
        <v/>
      </c>
      <c r="J1061" s="30" t="str">
        <f t="shared" si="432"/>
        <v/>
      </c>
      <c r="K1061" s="30"/>
      <c r="L1061" s="30"/>
      <c r="M1061" s="30"/>
      <c r="N1061" s="30"/>
      <c r="P1061" s="41"/>
      <c r="AC1061" s="41"/>
    </row>
    <row r="1062" spans="7:29" s="24" customFormat="1" ht="12.75" x14ac:dyDescent="0.2">
      <c r="G1062" s="41">
        <f t="shared" si="430"/>
        <v>1</v>
      </c>
      <c r="H1062" s="95">
        <v>42820</v>
      </c>
      <c r="I1062" s="97" t="str">
        <f t="shared" si="431"/>
        <v/>
      </c>
      <c r="J1062" s="30" t="str">
        <f t="shared" si="432"/>
        <v/>
      </c>
      <c r="K1062" s="30"/>
      <c r="L1062" s="30"/>
      <c r="M1062" s="30"/>
      <c r="N1062" s="30"/>
      <c r="P1062" s="41"/>
      <c r="AC1062" s="41"/>
    </row>
    <row r="1063" spans="7:29" s="24" customFormat="1" ht="12.75" x14ac:dyDescent="0.2">
      <c r="G1063" s="41">
        <f t="shared" si="430"/>
        <v>2</v>
      </c>
      <c r="H1063" s="95">
        <v>42821</v>
      </c>
      <c r="I1063" s="97" t="str">
        <f t="shared" si="431"/>
        <v/>
      </c>
      <c r="J1063" s="30" t="str">
        <f t="shared" si="432"/>
        <v/>
      </c>
      <c r="K1063" s="97" t="e">
        <f t="shared" ref="K1063:L1063" si="442">AVERAGE(I1057:I1060,I1063)</f>
        <v>#DIV/0!</v>
      </c>
      <c r="L1063" s="30" t="e">
        <f t="shared" si="442"/>
        <v>#DIV/0!</v>
      </c>
      <c r="M1063" s="30"/>
      <c r="N1063" s="30"/>
      <c r="P1063" s="41"/>
      <c r="AC1063" s="41"/>
    </row>
    <row r="1064" spans="7:29" s="24" customFormat="1" ht="12.75" x14ac:dyDescent="0.2">
      <c r="G1064" s="41">
        <f t="shared" si="430"/>
        <v>3</v>
      </c>
      <c r="H1064" s="95">
        <v>42822</v>
      </c>
      <c r="I1064" s="97" t="str">
        <f t="shared" si="431"/>
        <v/>
      </c>
      <c r="J1064" s="30" t="str">
        <f t="shared" si="432"/>
        <v/>
      </c>
      <c r="K1064" s="30"/>
      <c r="L1064" s="30"/>
      <c r="M1064" s="30"/>
      <c r="N1064" s="30"/>
      <c r="P1064" s="41"/>
      <c r="AC1064" s="41"/>
    </row>
    <row r="1065" spans="7:29" s="24" customFormat="1" ht="12.75" x14ac:dyDescent="0.2">
      <c r="G1065" s="41">
        <f t="shared" si="430"/>
        <v>4</v>
      </c>
      <c r="H1065" s="95">
        <v>42823</v>
      </c>
      <c r="I1065" s="97" t="str">
        <f t="shared" si="431"/>
        <v/>
      </c>
      <c r="J1065" s="30" t="str">
        <f t="shared" si="432"/>
        <v/>
      </c>
      <c r="K1065" s="30"/>
      <c r="L1065" s="30"/>
      <c r="M1065" s="30"/>
      <c r="N1065" s="30"/>
      <c r="P1065" s="41"/>
      <c r="AC1065" s="41"/>
    </row>
    <row r="1066" spans="7:29" s="24" customFormat="1" ht="12.75" x14ac:dyDescent="0.2">
      <c r="G1066" s="41">
        <f t="shared" si="430"/>
        <v>5</v>
      </c>
      <c r="H1066" s="95">
        <v>42824</v>
      </c>
      <c r="I1066" s="97" t="str">
        <f t="shared" si="431"/>
        <v/>
      </c>
      <c r="J1066" s="30" t="str">
        <f t="shared" si="432"/>
        <v/>
      </c>
      <c r="K1066" s="30"/>
      <c r="L1066" s="30"/>
      <c r="M1066" s="30"/>
      <c r="N1066" s="30"/>
      <c r="P1066" s="41"/>
      <c r="AC1066" s="41"/>
    </row>
    <row r="1067" spans="7:29" s="24" customFormat="1" ht="12.75" x14ac:dyDescent="0.2">
      <c r="G1067" s="41">
        <f t="shared" si="430"/>
        <v>6</v>
      </c>
      <c r="H1067" s="95">
        <v>42825</v>
      </c>
      <c r="I1067" s="97" t="str">
        <f t="shared" si="431"/>
        <v/>
      </c>
      <c r="J1067" s="30" t="str">
        <f t="shared" si="432"/>
        <v/>
      </c>
      <c r="K1067" s="30"/>
      <c r="L1067" s="30"/>
      <c r="M1067" s="97" t="e">
        <f t="shared" ref="M1067:N1067" si="443">AVERAGE(I1063:I1067)</f>
        <v>#DIV/0!</v>
      </c>
      <c r="N1067" s="30" t="e">
        <f t="shared" si="443"/>
        <v>#DIV/0!</v>
      </c>
      <c r="P1067" s="41"/>
      <c r="AC1067" s="41"/>
    </row>
    <row r="1068" spans="7:29" s="24" customFormat="1" ht="12.75" x14ac:dyDescent="0.2">
      <c r="G1068" s="41">
        <f t="shared" si="430"/>
        <v>7</v>
      </c>
      <c r="H1068" s="95">
        <v>42826</v>
      </c>
      <c r="I1068" s="97" t="str">
        <f t="shared" si="431"/>
        <v/>
      </c>
      <c r="J1068" s="30" t="str">
        <f t="shared" si="432"/>
        <v/>
      </c>
      <c r="K1068" s="30"/>
      <c r="L1068" s="30"/>
      <c r="M1068" s="30"/>
      <c r="N1068" s="30"/>
      <c r="P1068" s="41"/>
      <c r="AC1068" s="41"/>
    </row>
    <row r="1069" spans="7:29" s="24" customFormat="1" ht="12.75" x14ac:dyDescent="0.2">
      <c r="G1069" s="41">
        <f t="shared" si="430"/>
        <v>1</v>
      </c>
      <c r="H1069" s="95">
        <v>42827</v>
      </c>
      <c r="I1069" s="97" t="str">
        <f t="shared" si="431"/>
        <v/>
      </c>
      <c r="J1069" s="30" t="str">
        <f t="shared" si="432"/>
        <v/>
      </c>
      <c r="K1069" s="30"/>
      <c r="L1069" s="30"/>
      <c r="M1069" s="30"/>
      <c r="N1069" s="30"/>
      <c r="P1069" s="41"/>
      <c r="AC1069" s="41"/>
    </row>
    <row r="1070" spans="7:29" s="24" customFormat="1" ht="12.75" x14ac:dyDescent="0.2">
      <c r="G1070" s="41">
        <f t="shared" si="430"/>
        <v>2</v>
      </c>
      <c r="H1070" s="95">
        <v>42828</v>
      </c>
      <c r="I1070" s="97" t="str">
        <f t="shared" si="431"/>
        <v/>
      </c>
      <c r="J1070" s="30" t="str">
        <f t="shared" si="432"/>
        <v/>
      </c>
      <c r="K1070" s="97" t="e">
        <f t="shared" ref="K1070:L1070" si="444">AVERAGE(I1064:I1067,I1070)</f>
        <v>#DIV/0!</v>
      </c>
      <c r="L1070" s="30" t="e">
        <f t="shared" si="444"/>
        <v>#DIV/0!</v>
      </c>
      <c r="M1070" s="30"/>
      <c r="N1070" s="30"/>
      <c r="P1070" s="41"/>
      <c r="AC1070" s="41"/>
    </row>
    <row r="1071" spans="7:29" s="24" customFormat="1" ht="12.75" x14ac:dyDescent="0.2">
      <c r="G1071" s="41">
        <f t="shared" si="430"/>
        <v>3</v>
      </c>
      <c r="H1071" s="95">
        <v>42829</v>
      </c>
      <c r="I1071" s="97" t="str">
        <f t="shared" si="431"/>
        <v/>
      </c>
      <c r="J1071" s="30" t="str">
        <f t="shared" si="432"/>
        <v/>
      </c>
      <c r="K1071" s="30"/>
      <c r="L1071" s="30"/>
      <c r="M1071" s="30"/>
      <c r="N1071" s="30"/>
      <c r="P1071" s="41"/>
      <c r="AC1071" s="41"/>
    </row>
    <row r="1072" spans="7:29" s="24" customFormat="1" ht="12.75" x14ac:dyDescent="0.2">
      <c r="G1072" s="41">
        <f t="shared" si="430"/>
        <v>4</v>
      </c>
      <c r="H1072" s="95">
        <v>42830</v>
      </c>
      <c r="I1072" s="97" t="str">
        <f t="shared" si="431"/>
        <v/>
      </c>
      <c r="J1072" s="30" t="str">
        <f t="shared" si="432"/>
        <v/>
      </c>
      <c r="K1072" s="30"/>
      <c r="L1072" s="30"/>
      <c r="M1072" s="30"/>
      <c r="N1072" s="30"/>
      <c r="P1072" s="41"/>
      <c r="AC1072" s="41"/>
    </row>
    <row r="1073" spans="7:29" s="24" customFormat="1" ht="12.75" x14ac:dyDescent="0.2">
      <c r="G1073" s="41">
        <f t="shared" si="430"/>
        <v>5</v>
      </c>
      <c r="H1073" s="95">
        <v>42831</v>
      </c>
      <c r="I1073" s="97" t="str">
        <f t="shared" si="431"/>
        <v/>
      </c>
      <c r="J1073" s="30" t="str">
        <f t="shared" si="432"/>
        <v/>
      </c>
      <c r="K1073" s="30"/>
      <c r="L1073" s="30"/>
      <c r="M1073" s="30"/>
      <c r="N1073" s="30"/>
      <c r="P1073" s="41"/>
      <c r="AC1073" s="41"/>
    </row>
    <row r="1074" spans="7:29" s="24" customFormat="1" ht="12.75" x14ac:dyDescent="0.2">
      <c r="G1074" s="41">
        <f t="shared" si="430"/>
        <v>6</v>
      </c>
      <c r="H1074" s="95">
        <v>42832</v>
      </c>
      <c r="I1074" s="97" t="str">
        <f t="shared" si="431"/>
        <v/>
      </c>
      <c r="J1074" s="30" t="str">
        <f t="shared" si="432"/>
        <v/>
      </c>
      <c r="K1074" s="30"/>
      <c r="L1074" s="30"/>
      <c r="M1074" s="97" t="e">
        <f t="shared" ref="M1074:N1074" si="445">AVERAGE(I1070:I1074)</f>
        <v>#DIV/0!</v>
      </c>
      <c r="N1074" s="30" t="e">
        <f t="shared" si="445"/>
        <v>#DIV/0!</v>
      </c>
      <c r="P1074" s="41"/>
      <c r="AC1074" s="41"/>
    </row>
    <row r="1075" spans="7:29" s="24" customFormat="1" ht="12.75" x14ac:dyDescent="0.2">
      <c r="G1075" s="41">
        <f t="shared" si="430"/>
        <v>7</v>
      </c>
      <c r="H1075" s="95">
        <v>42833</v>
      </c>
      <c r="I1075" s="97" t="str">
        <f t="shared" si="431"/>
        <v/>
      </c>
      <c r="J1075" s="30" t="str">
        <f t="shared" si="432"/>
        <v/>
      </c>
      <c r="K1075" s="30"/>
      <c r="L1075" s="30"/>
      <c r="M1075" s="30"/>
      <c r="N1075" s="30"/>
      <c r="P1075" s="41"/>
      <c r="AC1075" s="41"/>
    </row>
    <row r="1076" spans="7:29" s="24" customFormat="1" ht="12.75" x14ac:dyDescent="0.2">
      <c r="G1076" s="41">
        <f t="shared" si="430"/>
        <v>1</v>
      </c>
      <c r="H1076" s="95">
        <v>42834</v>
      </c>
      <c r="I1076" s="97" t="str">
        <f t="shared" si="431"/>
        <v/>
      </c>
      <c r="J1076" s="30" t="str">
        <f t="shared" si="432"/>
        <v/>
      </c>
      <c r="K1076" s="30"/>
      <c r="L1076" s="30"/>
      <c r="M1076" s="30"/>
      <c r="N1076" s="30"/>
      <c r="P1076" s="41"/>
      <c r="AC1076" s="41"/>
    </row>
    <row r="1077" spans="7:29" s="24" customFormat="1" ht="12.75" x14ac:dyDescent="0.2">
      <c r="G1077" s="41">
        <f t="shared" si="430"/>
        <v>2</v>
      </c>
      <c r="H1077" s="95">
        <v>42835</v>
      </c>
      <c r="I1077" s="97" t="str">
        <f t="shared" si="431"/>
        <v/>
      </c>
      <c r="J1077" s="30" t="str">
        <f t="shared" si="432"/>
        <v/>
      </c>
      <c r="K1077" s="97" t="e">
        <f t="shared" ref="K1077:L1077" si="446">AVERAGE(I1071:I1074,I1077)</f>
        <v>#DIV/0!</v>
      </c>
      <c r="L1077" s="30" t="e">
        <f t="shared" si="446"/>
        <v>#DIV/0!</v>
      </c>
      <c r="M1077" s="30"/>
      <c r="N1077" s="30"/>
      <c r="P1077" s="41"/>
      <c r="AC1077" s="41"/>
    </row>
    <row r="1078" spans="7:29" s="24" customFormat="1" ht="12.75" x14ac:dyDescent="0.2">
      <c r="G1078" s="41">
        <f t="shared" si="430"/>
        <v>3</v>
      </c>
      <c r="H1078" s="95">
        <v>42836</v>
      </c>
      <c r="I1078" s="97" t="str">
        <f t="shared" si="431"/>
        <v/>
      </c>
      <c r="J1078" s="30" t="str">
        <f t="shared" si="432"/>
        <v/>
      </c>
      <c r="K1078" s="30"/>
      <c r="L1078" s="30"/>
      <c r="M1078" s="30"/>
      <c r="N1078" s="30"/>
      <c r="P1078" s="41"/>
      <c r="AC1078" s="41"/>
    </row>
    <row r="1079" spans="7:29" s="24" customFormat="1" ht="12.75" x14ac:dyDescent="0.2">
      <c r="G1079" s="41">
        <f t="shared" si="430"/>
        <v>4</v>
      </c>
      <c r="H1079" s="95">
        <v>42837</v>
      </c>
      <c r="I1079" s="97" t="str">
        <f t="shared" si="431"/>
        <v/>
      </c>
      <c r="J1079" s="30" t="str">
        <f t="shared" si="432"/>
        <v/>
      </c>
      <c r="K1079" s="30"/>
      <c r="L1079" s="30"/>
      <c r="M1079" s="30"/>
      <c r="N1079" s="30"/>
      <c r="P1079" s="41"/>
      <c r="AC1079" s="41"/>
    </row>
    <row r="1080" spans="7:29" s="24" customFormat="1" ht="12.75" x14ac:dyDescent="0.2">
      <c r="G1080" s="41">
        <f t="shared" si="430"/>
        <v>5</v>
      </c>
      <c r="H1080" s="95">
        <v>42838</v>
      </c>
      <c r="I1080" s="97" t="str">
        <f t="shared" si="431"/>
        <v/>
      </c>
      <c r="J1080" s="30" t="str">
        <f t="shared" si="432"/>
        <v/>
      </c>
      <c r="K1080" s="30"/>
      <c r="L1080" s="30"/>
      <c r="M1080" s="30"/>
      <c r="N1080" s="30"/>
      <c r="P1080" s="41"/>
      <c r="AC1080" s="41"/>
    </row>
    <row r="1081" spans="7:29" s="24" customFormat="1" ht="12.75" x14ac:dyDescent="0.2">
      <c r="G1081" s="41">
        <f t="shared" si="430"/>
        <v>6</v>
      </c>
      <c r="H1081" s="95">
        <v>42839</v>
      </c>
      <c r="I1081" s="97" t="str">
        <f t="shared" si="431"/>
        <v/>
      </c>
      <c r="J1081" s="30" t="str">
        <f t="shared" si="432"/>
        <v/>
      </c>
      <c r="K1081" s="30"/>
      <c r="L1081" s="30"/>
      <c r="M1081" s="97" t="e">
        <f t="shared" ref="M1081:N1081" si="447">AVERAGE(I1077:I1081)</f>
        <v>#DIV/0!</v>
      </c>
      <c r="N1081" s="30" t="e">
        <f t="shared" si="447"/>
        <v>#DIV/0!</v>
      </c>
      <c r="P1081" s="41"/>
      <c r="AC1081" s="41"/>
    </row>
    <row r="1082" spans="7:29" s="24" customFormat="1" ht="12.75" x14ac:dyDescent="0.2">
      <c r="G1082" s="41">
        <f t="shared" si="430"/>
        <v>7</v>
      </c>
      <c r="H1082" s="95">
        <v>42840</v>
      </c>
      <c r="I1082" s="97" t="str">
        <f t="shared" si="431"/>
        <v/>
      </c>
      <c r="J1082" s="30" t="str">
        <f t="shared" si="432"/>
        <v/>
      </c>
      <c r="K1082" s="30"/>
      <c r="L1082" s="30"/>
      <c r="M1082" s="30"/>
      <c r="N1082" s="30"/>
      <c r="P1082" s="41"/>
      <c r="AC1082" s="41"/>
    </row>
    <row r="1083" spans="7:29" s="24" customFormat="1" ht="12.75" x14ac:dyDescent="0.2">
      <c r="G1083" s="41">
        <f t="shared" si="430"/>
        <v>1</v>
      </c>
      <c r="H1083" s="95">
        <v>42841</v>
      </c>
      <c r="I1083" s="97" t="str">
        <f t="shared" si="431"/>
        <v/>
      </c>
      <c r="J1083" s="30" t="str">
        <f t="shared" si="432"/>
        <v/>
      </c>
      <c r="K1083" s="30"/>
      <c r="L1083" s="30"/>
      <c r="M1083" s="30"/>
      <c r="N1083" s="30"/>
      <c r="P1083" s="41"/>
      <c r="AC1083" s="41"/>
    </row>
    <row r="1084" spans="7:29" s="24" customFormat="1" ht="12.75" x14ac:dyDescent="0.2">
      <c r="G1084" s="41">
        <f t="shared" si="430"/>
        <v>2</v>
      </c>
      <c r="H1084" s="95">
        <v>42842</v>
      </c>
      <c r="I1084" s="97" t="str">
        <f t="shared" si="431"/>
        <v/>
      </c>
      <c r="J1084" s="30" t="str">
        <f t="shared" si="432"/>
        <v/>
      </c>
      <c r="K1084" s="97" t="e">
        <f t="shared" ref="K1084:L1084" si="448">AVERAGE(I1078:I1081,I1084)</f>
        <v>#DIV/0!</v>
      </c>
      <c r="L1084" s="30" t="e">
        <f t="shared" si="448"/>
        <v>#DIV/0!</v>
      </c>
      <c r="M1084" s="30"/>
      <c r="N1084" s="30"/>
      <c r="P1084" s="41"/>
      <c r="AC1084" s="41"/>
    </row>
    <row r="1085" spans="7:29" s="24" customFormat="1" ht="12.75" x14ac:dyDescent="0.2">
      <c r="G1085" s="41">
        <f t="shared" si="430"/>
        <v>3</v>
      </c>
      <c r="H1085" s="95">
        <v>42843</v>
      </c>
      <c r="I1085" s="97" t="str">
        <f t="shared" si="431"/>
        <v/>
      </c>
      <c r="J1085" s="30" t="str">
        <f t="shared" si="432"/>
        <v/>
      </c>
      <c r="K1085" s="30"/>
      <c r="L1085" s="30"/>
      <c r="M1085" s="30"/>
      <c r="N1085" s="30"/>
      <c r="P1085" s="41"/>
      <c r="AC1085" s="41"/>
    </row>
    <row r="1086" spans="7:29" s="24" customFormat="1" ht="12.75" x14ac:dyDescent="0.2">
      <c r="G1086" s="41">
        <f t="shared" si="430"/>
        <v>4</v>
      </c>
      <c r="H1086" s="95">
        <v>42844</v>
      </c>
      <c r="I1086" s="97" t="str">
        <f t="shared" si="431"/>
        <v/>
      </c>
      <c r="J1086" s="30" t="str">
        <f t="shared" si="432"/>
        <v/>
      </c>
      <c r="K1086" s="30"/>
      <c r="L1086" s="30"/>
      <c r="M1086" s="30"/>
      <c r="N1086" s="30"/>
      <c r="P1086" s="41"/>
      <c r="AC1086" s="41"/>
    </row>
    <row r="1087" spans="7:29" s="24" customFormat="1" ht="12.75" x14ac:dyDescent="0.2">
      <c r="G1087" s="41">
        <f t="shared" si="430"/>
        <v>5</v>
      </c>
      <c r="H1087" s="95">
        <v>42845</v>
      </c>
      <c r="I1087" s="97" t="str">
        <f t="shared" si="431"/>
        <v/>
      </c>
      <c r="J1087" s="30" t="str">
        <f t="shared" si="432"/>
        <v/>
      </c>
      <c r="K1087" s="30"/>
      <c r="L1087" s="30"/>
      <c r="M1087" s="30"/>
      <c r="N1087" s="30"/>
      <c r="P1087" s="41"/>
      <c r="AC1087" s="41"/>
    </row>
    <row r="1088" spans="7:29" s="24" customFormat="1" ht="12.75" x14ac:dyDescent="0.2">
      <c r="G1088" s="41">
        <f t="shared" si="430"/>
        <v>6</v>
      </c>
      <c r="H1088" s="95">
        <v>42846</v>
      </c>
      <c r="I1088" s="97" t="str">
        <f t="shared" si="431"/>
        <v/>
      </c>
      <c r="J1088" s="30" t="str">
        <f t="shared" si="432"/>
        <v/>
      </c>
      <c r="K1088" s="30"/>
      <c r="L1088" s="30"/>
      <c r="M1088" s="97" t="e">
        <f t="shared" ref="M1088:N1088" si="449">AVERAGE(I1084:I1088)</f>
        <v>#DIV/0!</v>
      </c>
      <c r="N1088" s="30" t="e">
        <f t="shared" si="449"/>
        <v>#DIV/0!</v>
      </c>
      <c r="P1088" s="41"/>
      <c r="AC1088" s="41"/>
    </row>
    <row r="1089" spans="7:29" s="24" customFormat="1" ht="12.75" x14ac:dyDescent="0.2">
      <c r="G1089" s="41">
        <f t="shared" si="430"/>
        <v>7</v>
      </c>
      <c r="H1089" s="95">
        <v>42847</v>
      </c>
      <c r="I1089" s="97" t="str">
        <f t="shared" si="431"/>
        <v/>
      </c>
      <c r="J1089" s="30" t="str">
        <f t="shared" si="432"/>
        <v/>
      </c>
      <c r="K1089" s="30"/>
      <c r="L1089" s="30"/>
      <c r="M1089" s="30"/>
      <c r="N1089" s="30"/>
      <c r="P1089" s="41"/>
      <c r="AC1089" s="41"/>
    </row>
    <row r="1090" spans="7:29" s="24" customFormat="1" ht="12.75" x14ac:dyDescent="0.2">
      <c r="G1090" s="41">
        <f t="shared" si="430"/>
        <v>1</v>
      </c>
      <c r="H1090" s="95">
        <v>42848</v>
      </c>
      <c r="I1090" s="97" t="str">
        <f t="shared" si="431"/>
        <v/>
      </c>
      <c r="J1090" s="30" t="str">
        <f t="shared" si="432"/>
        <v/>
      </c>
      <c r="K1090" s="30"/>
      <c r="L1090" s="30"/>
      <c r="M1090" s="30"/>
      <c r="N1090" s="30"/>
      <c r="P1090" s="41"/>
      <c r="AC1090" s="41"/>
    </row>
    <row r="1091" spans="7:29" s="24" customFormat="1" ht="12.75" x14ac:dyDescent="0.2">
      <c r="G1091" s="41">
        <f t="shared" si="430"/>
        <v>2</v>
      </c>
      <c r="H1091" s="95">
        <v>42849</v>
      </c>
      <c r="I1091" s="97" t="str">
        <f t="shared" si="431"/>
        <v/>
      </c>
      <c r="J1091" s="30" t="str">
        <f t="shared" si="432"/>
        <v/>
      </c>
      <c r="K1091" s="97" t="e">
        <f t="shared" ref="K1091:L1091" si="450">AVERAGE(I1085:I1088,I1091)</f>
        <v>#DIV/0!</v>
      </c>
      <c r="L1091" s="30" t="e">
        <f t="shared" si="450"/>
        <v>#DIV/0!</v>
      </c>
      <c r="M1091" s="30"/>
      <c r="N1091" s="30"/>
      <c r="P1091" s="41"/>
      <c r="AC1091" s="41"/>
    </row>
    <row r="1092" spans="7:29" s="24" customFormat="1" ht="12.75" x14ac:dyDescent="0.2">
      <c r="G1092" s="41">
        <f t="shared" si="430"/>
        <v>3</v>
      </c>
      <c r="H1092" s="95">
        <v>42850</v>
      </c>
      <c r="I1092" s="97" t="str">
        <f t="shared" si="431"/>
        <v/>
      </c>
      <c r="J1092" s="30" t="str">
        <f t="shared" si="432"/>
        <v/>
      </c>
      <c r="K1092" s="30"/>
      <c r="L1092" s="30"/>
      <c r="M1092" s="30"/>
      <c r="N1092" s="30"/>
      <c r="P1092" s="41"/>
      <c r="AC1092" s="41"/>
    </row>
    <row r="1093" spans="7:29" s="24" customFormat="1" ht="12.75" x14ac:dyDescent="0.2">
      <c r="G1093" s="41">
        <f t="shared" si="430"/>
        <v>4</v>
      </c>
      <c r="H1093" s="95">
        <v>42851</v>
      </c>
      <c r="I1093" s="97" t="str">
        <f t="shared" si="431"/>
        <v/>
      </c>
      <c r="J1093" s="30" t="str">
        <f t="shared" si="432"/>
        <v/>
      </c>
      <c r="K1093" s="30"/>
      <c r="L1093" s="30"/>
      <c r="M1093" s="30"/>
      <c r="N1093" s="30"/>
      <c r="P1093" s="41"/>
      <c r="AC1093" s="41"/>
    </row>
    <row r="1094" spans="7:29" s="24" customFormat="1" ht="12.75" x14ac:dyDescent="0.2">
      <c r="G1094" s="41">
        <f t="shared" si="430"/>
        <v>5</v>
      </c>
      <c r="H1094" s="95">
        <v>42852</v>
      </c>
      <c r="I1094" s="97" t="str">
        <f t="shared" si="431"/>
        <v/>
      </c>
      <c r="J1094" s="30" t="str">
        <f t="shared" si="432"/>
        <v/>
      </c>
      <c r="K1094" s="30"/>
      <c r="L1094" s="30"/>
      <c r="M1094" s="30"/>
      <c r="N1094" s="30"/>
      <c r="P1094" s="41"/>
      <c r="AC1094" s="41"/>
    </row>
    <row r="1095" spans="7:29" s="24" customFormat="1" ht="12.75" x14ac:dyDescent="0.2">
      <c r="G1095" s="41">
        <f t="shared" ref="G1095:G1128" si="451">WEEKDAY(H1095)</f>
        <v>6</v>
      </c>
      <c r="H1095" s="95">
        <v>42853</v>
      </c>
      <c r="I1095" s="97" t="str">
        <f t="shared" ref="I1095:I1128" si="452">IFERROR(VLOOKUP(H1095,$C$6:$E$936,2,FALSE),"")</f>
        <v/>
      </c>
      <c r="J1095" s="30" t="str">
        <f t="shared" ref="J1095:J1128" si="453">IFERROR(VLOOKUP(H1095,$C$6:$E$936,3,FALSE),"")</f>
        <v/>
      </c>
      <c r="K1095" s="30"/>
      <c r="L1095" s="30"/>
      <c r="M1095" s="97" t="e">
        <f t="shared" ref="M1095:N1095" si="454">AVERAGE(I1091:I1095)</f>
        <v>#DIV/0!</v>
      </c>
      <c r="N1095" s="30" t="e">
        <f t="shared" si="454"/>
        <v>#DIV/0!</v>
      </c>
      <c r="P1095" s="41"/>
      <c r="AC1095" s="41"/>
    </row>
    <row r="1096" spans="7:29" s="24" customFormat="1" ht="12.75" x14ac:dyDescent="0.2">
      <c r="G1096" s="41">
        <f t="shared" si="451"/>
        <v>7</v>
      </c>
      <c r="H1096" s="95">
        <v>42854</v>
      </c>
      <c r="I1096" s="97" t="str">
        <f t="shared" si="452"/>
        <v/>
      </c>
      <c r="J1096" s="30" t="str">
        <f t="shared" si="453"/>
        <v/>
      </c>
      <c r="K1096" s="30"/>
      <c r="L1096" s="30"/>
      <c r="M1096" s="30"/>
      <c r="N1096" s="30"/>
      <c r="P1096" s="41"/>
      <c r="AC1096" s="41"/>
    </row>
    <row r="1097" spans="7:29" s="24" customFormat="1" ht="12.75" x14ac:dyDescent="0.2">
      <c r="G1097" s="41">
        <f t="shared" si="451"/>
        <v>1</v>
      </c>
      <c r="H1097" s="95">
        <v>42855</v>
      </c>
      <c r="I1097" s="97" t="str">
        <f t="shared" si="452"/>
        <v/>
      </c>
      <c r="J1097" s="30" t="str">
        <f t="shared" si="453"/>
        <v/>
      </c>
      <c r="K1097" s="30"/>
      <c r="L1097" s="30"/>
      <c r="M1097" s="30"/>
      <c r="N1097" s="30"/>
      <c r="P1097" s="41"/>
      <c r="AC1097" s="41"/>
    </row>
    <row r="1098" spans="7:29" s="24" customFormat="1" ht="12.75" x14ac:dyDescent="0.2">
      <c r="G1098" s="41">
        <f t="shared" si="451"/>
        <v>2</v>
      </c>
      <c r="H1098" s="95">
        <v>42856</v>
      </c>
      <c r="I1098" s="97" t="str">
        <f t="shared" si="452"/>
        <v/>
      </c>
      <c r="J1098" s="30" t="str">
        <f t="shared" si="453"/>
        <v/>
      </c>
      <c r="K1098" s="97" t="e">
        <f t="shared" ref="K1098:L1098" si="455">AVERAGE(I1092:I1095,I1098)</f>
        <v>#DIV/0!</v>
      </c>
      <c r="L1098" s="30" t="e">
        <f t="shared" si="455"/>
        <v>#DIV/0!</v>
      </c>
      <c r="M1098" s="30"/>
      <c r="N1098" s="30"/>
      <c r="P1098" s="41"/>
      <c r="AC1098" s="41"/>
    </row>
    <row r="1099" spans="7:29" s="24" customFormat="1" ht="12.75" x14ac:dyDescent="0.2">
      <c r="G1099" s="41">
        <f t="shared" si="451"/>
        <v>3</v>
      </c>
      <c r="H1099" s="95">
        <v>42857</v>
      </c>
      <c r="I1099" s="97" t="str">
        <f t="shared" si="452"/>
        <v/>
      </c>
      <c r="J1099" s="30" t="str">
        <f t="shared" si="453"/>
        <v/>
      </c>
      <c r="K1099" s="30"/>
      <c r="L1099" s="30"/>
      <c r="M1099" s="30"/>
      <c r="N1099" s="30"/>
      <c r="P1099" s="41"/>
      <c r="AC1099" s="41"/>
    </row>
    <row r="1100" spans="7:29" s="24" customFormat="1" ht="12.75" x14ac:dyDescent="0.2">
      <c r="G1100" s="41">
        <f t="shared" si="451"/>
        <v>4</v>
      </c>
      <c r="H1100" s="95">
        <v>42858</v>
      </c>
      <c r="I1100" s="97" t="str">
        <f t="shared" si="452"/>
        <v/>
      </c>
      <c r="J1100" s="30" t="str">
        <f t="shared" si="453"/>
        <v/>
      </c>
      <c r="K1100" s="30"/>
      <c r="L1100" s="30"/>
      <c r="M1100" s="30"/>
      <c r="N1100" s="30"/>
      <c r="P1100" s="41"/>
      <c r="AC1100" s="41"/>
    </row>
    <row r="1101" spans="7:29" s="24" customFormat="1" ht="12.75" x14ac:dyDescent="0.2">
      <c r="G1101" s="41">
        <f t="shared" si="451"/>
        <v>5</v>
      </c>
      <c r="H1101" s="95">
        <v>42859</v>
      </c>
      <c r="I1101" s="97" t="str">
        <f t="shared" si="452"/>
        <v/>
      </c>
      <c r="J1101" s="30" t="str">
        <f t="shared" si="453"/>
        <v/>
      </c>
      <c r="K1101" s="30"/>
      <c r="L1101" s="30"/>
      <c r="M1101" s="30"/>
      <c r="N1101" s="30"/>
      <c r="P1101" s="41"/>
      <c r="AC1101" s="41"/>
    </row>
    <row r="1102" spans="7:29" s="24" customFormat="1" ht="12.75" x14ac:dyDescent="0.2">
      <c r="G1102" s="41">
        <f t="shared" si="451"/>
        <v>6</v>
      </c>
      <c r="H1102" s="95">
        <v>42860</v>
      </c>
      <c r="I1102" s="97" t="str">
        <f t="shared" si="452"/>
        <v/>
      </c>
      <c r="J1102" s="30" t="str">
        <f t="shared" si="453"/>
        <v/>
      </c>
      <c r="K1102" s="30"/>
      <c r="L1102" s="30"/>
      <c r="M1102" s="97" t="e">
        <f t="shared" ref="M1102:N1102" si="456">AVERAGE(I1098:I1102)</f>
        <v>#DIV/0!</v>
      </c>
      <c r="N1102" s="30" t="e">
        <f t="shared" si="456"/>
        <v>#DIV/0!</v>
      </c>
      <c r="P1102" s="41"/>
      <c r="AC1102" s="41"/>
    </row>
    <row r="1103" spans="7:29" s="24" customFormat="1" ht="12.75" x14ac:dyDescent="0.2">
      <c r="G1103" s="41">
        <f t="shared" si="451"/>
        <v>7</v>
      </c>
      <c r="H1103" s="95">
        <v>42861</v>
      </c>
      <c r="I1103" s="97" t="str">
        <f t="shared" si="452"/>
        <v/>
      </c>
      <c r="J1103" s="30" t="str">
        <f t="shared" si="453"/>
        <v/>
      </c>
      <c r="K1103" s="30"/>
      <c r="L1103" s="30"/>
      <c r="M1103" s="30"/>
      <c r="N1103" s="30"/>
      <c r="P1103" s="41"/>
      <c r="AC1103" s="41"/>
    </row>
    <row r="1104" spans="7:29" s="24" customFormat="1" ht="12.75" x14ac:dyDescent="0.2">
      <c r="G1104" s="41">
        <f t="shared" si="451"/>
        <v>1</v>
      </c>
      <c r="H1104" s="95">
        <v>42862</v>
      </c>
      <c r="I1104" s="97" t="str">
        <f t="shared" si="452"/>
        <v/>
      </c>
      <c r="J1104" s="30" t="str">
        <f t="shared" si="453"/>
        <v/>
      </c>
      <c r="K1104" s="30"/>
      <c r="L1104" s="30"/>
      <c r="M1104" s="30"/>
      <c r="N1104" s="30"/>
      <c r="P1104" s="41"/>
      <c r="AC1104" s="41"/>
    </row>
    <row r="1105" spans="7:29" s="24" customFormat="1" ht="12.75" x14ac:dyDescent="0.2">
      <c r="G1105" s="41">
        <f t="shared" si="451"/>
        <v>2</v>
      </c>
      <c r="H1105" s="95">
        <v>42863</v>
      </c>
      <c r="I1105" s="97" t="str">
        <f t="shared" si="452"/>
        <v/>
      </c>
      <c r="J1105" s="30" t="str">
        <f t="shared" si="453"/>
        <v/>
      </c>
      <c r="K1105" s="97" t="e">
        <f t="shared" ref="K1105:L1105" si="457">AVERAGE(I1099:I1102,I1105)</f>
        <v>#DIV/0!</v>
      </c>
      <c r="L1105" s="30" t="e">
        <f t="shared" si="457"/>
        <v>#DIV/0!</v>
      </c>
      <c r="M1105" s="30"/>
      <c r="N1105" s="30"/>
      <c r="P1105" s="41"/>
      <c r="AC1105" s="41"/>
    </row>
    <row r="1106" spans="7:29" s="24" customFormat="1" ht="12.75" x14ac:dyDescent="0.2">
      <c r="G1106" s="41">
        <f t="shared" si="451"/>
        <v>3</v>
      </c>
      <c r="H1106" s="95">
        <v>42864</v>
      </c>
      <c r="I1106" s="97" t="str">
        <f t="shared" si="452"/>
        <v/>
      </c>
      <c r="J1106" s="30" t="str">
        <f t="shared" si="453"/>
        <v/>
      </c>
      <c r="K1106" s="30"/>
      <c r="L1106" s="30"/>
      <c r="M1106" s="30"/>
      <c r="N1106" s="30"/>
      <c r="P1106" s="41"/>
      <c r="AC1106" s="41"/>
    </row>
    <row r="1107" spans="7:29" s="24" customFormat="1" ht="12.75" x14ac:dyDescent="0.2">
      <c r="G1107" s="41">
        <f t="shared" si="451"/>
        <v>4</v>
      </c>
      <c r="H1107" s="95">
        <v>42865</v>
      </c>
      <c r="I1107" s="97" t="str">
        <f t="shared" si="452"/>
        <v/>
      </c>
      <c r="J1107" s="30" t="str">
        <f t="shared" si="453"/>
        <v/>
      </c>
      <c r="K1107" s="30"/>
      <c r="L1107" s="30"/>
      <c r="M1107" s="30"/>
      <c r="N1107" s="30"/>
      <c r="P1107" s="41"/>
      <c r="AC1107" s="41"/>
    </row>
    <row r="1108" spans="7:29" s="24" customFormat="1" ht="12.75" x14ac:dyDescent="0.2">
      <c r="G1108" s="41">
        <f t="shared" si="451"/>
        <v>5</v>
      </c>
      <c r="H1108" s="95">
        <v>42866</v>
      </c>
      <c r="I1108" s="97" t="str">
        <f t="shared" si="452"/>
        <v/>
      </c>
      <c r="J1108" s="30" t="str">
        <f t="shared" si="453"/>
        <v/>
      </c>
      <c r="K1108" s="30"/>
      <c r="L1108" s="30"/>
      <c r="M1108" s="30"/>
      <c r="N1108" s="30"/>
      <c r="P1108" s="41"/>
      <c r="AC1108" s="41"/>
    </row>
    <row r="1109" spans="7:29" s="24" customFormat="1" ht="12.75" x14ac:dyDescent="0.2">
      <c r="G1109" s="41">
        <f t="shared" si="451"/>
        <v>6</v>
      </c>
      <c r="H1109" s="95">
        <v>42867</v>
      </c>
      <c r="I1109" s="97" t="str">
        <f t="shared" si="452"/>
        <v/>
      </c>
      <c r="J1109" s="30" t="str">
        <f t="shared" si="453"/>
        <v/>
      </c>
      <c r="K1109" s="30"/>
      <c r="L1109" s="30"/>
      <c r="M1109" s="97" t="e">
        <f t="shared" ref="M1109:N1109" si="458">AVERAGE(I1105:I1109)</f>
        <v>#DIV/0!</v>
      </c>
      <c r="N1109" s="30" t="e">
        <f t="shared" si="458"/>
        <v>#DIV/0!</v>
      </c>
      <c r="P1109" s="41"/>
      <c r="AC1109" s="41"/>
    </row>
    <row r="1110" spans="7:29" s="24" customFormat="1" ht="12.75" x14ac:dyDescent="0.2">
      <c r="G1110" s="41">
        <f t="shared" si="451"/>
        <v>7</v>
      </c>
      <c r="H1110" s="95">
        <v>42868</v>
      </c>
      <c r="I1110" s="97" t="str">
        <f t="shared" si="452"/>
        <v/>
      </c>
      <c r="J1110" s="30" t="str">
        <f t="shared" si="453"/>
        <v/>
      </c>
      <c r="K1110" s="30"/>
      <c r="L1110" s="30"/>
      <c r="M1110" s="30"/>
      <c r="N1110" s="30"/>
      <c r="P1110" s="41"/>
      <c r="AC1110" s="41"/>
    </row>
    <row r="1111" spans="7:29" s="24" customFormat="1" ht="12.75" x14ac:dyDescent="0.2">
      <c r="G1111" s="41">
        <f t="shared" si="451"/>
        <v>1</v>
      </c>
      <c r="H1111" s="95">
        <v>42869</v>
      </c>
      <c r="I1111" s="97" t="str">
        <f t="shared" si="452"/>
        <v/>
      </c>
      <c r="J1111" s="30" t="str">
        <f t="shared" si="453"/>
        <v/>
      </c>
      <c r="K1111" s="30"/>
      <c r="L1111" s="30"/>
      <c r="M1111" s="30"/>
      <c r="N1111" s="30"/>
      <c r="P1111" s="41"/>
      <c r="AC1111" s="41"/>
    </row>
    <row r="1112" spans="7:29" s="24" customFormat="1" ht="12.75" x14ac:dyDescent="0.2">
      <c r="G1112" s="41">
        <f t="shared" si="451"/>
        <v>2</v>
      </c>
      <c r="H1112" s="95">
        <v>42870</v>
      </c>
      <c r="I1112" s="97" t="str">
        <f t="shared" si="452"/>
        <v/>
      </c>
      <c r="J1112" s="30" t="str">
        <f t="shared" si="453"/>
        <v/>
      </c>
      <c r="K1112" s="97" t="e">
        <f t="shared" ref="K1112:L1112" si="459">AVERAGE(I1106:I1109,I1112)</f>
        <v>#DIV/0!</v>
      </c>
      <c r="L1112" s="30" t="e">
        <f t="shared" si="459"/>
        <v>#DIV/0!</v>
      </c>
      <c r="M1112" s="30"/>
      <c r="N1112" s="30"/>
      <c r="P1112" s="41"/>
      <c r="AC1112" s="41"/>
    </row>
    <row r="1113" spans="7:29" s="24" customFormat="1" ht="12.75" x14ac:dyDescent="0.2">
      <c r="G1113" s="41">
        <f t="shared" si="451"/>
        <v>3</v>
      </c>
      <c r="H1113" s="95">
        <v>42871</v>
      </c>
      <c r="I1113" s="97" t="str">
        <f t="shared" si="452"/>
        <v/>
      </c>
      <c r="J1113" s="30" t="str">
        <f t="shared" si="453"/>
        <v/>
      </c>
      <c r="K1113" s="30"/>
      <c r="L1113" s="30"/>
      <c r="M1113" s="30"/>
      <c r="N1113" s="30"/>
      <c r="P1113" s="41"/>
      <c r="AC1113" s="41"/>
    </row>
    <row r="1114" spans="7:29" s="24" customFormat="1" ht="12.75" x14ac:dyDescent="0.2">
      <c r="G1114" s="41">
        <f t="shared" si="451"/>
        <v>4</v>
      </c>
      <c r="H1114" s="95">
        <v>42872</v>
      </c>
      <c r="I1114" s="97" t="str">
        <f t="shared" si="452"/>
        <v/>
      </c>
      <c r="J1114" s="30" t="str">
        <f t="shared" si="453"/>
        <v/>
      </c>
      <c r="K1114" s="30"/>
      <c r="L1114" s="30"/>
      <c r="M1114" s="30"/>
      <c r="N1114" s="30"/>
      <c r="P1114" s="41"/>
      <c r="AC1114" s="41"/>
    </row>
    <row r="1115" spans="7:29" s="24" customFormat="1" ht="12.75" x14ac:dyDescent="0.2">
      <c r="G1115" s="41">
        <f t="shared" si="451"/>
        <v>5</v>
      </c>
      <c r="H1115" s="95">
        <v>42873</v>
      </c>
      <c r="I1115" s="97" t="str">
        <f t="shared" si="452"/>
        <v/>
      </c>
      <c r="J1115" s="30" t="str">
        <f t="shared" si="453"/>
        <v/>
      </c>
      <c r="K1115" s="30"/>
      <c r="L1115" s="30"/>
      <c r="M1115" s="30"/>
      <c r="N1115" s="30"/>
      <c r="P1115" s="41"/>
      <c r="AC1115" s="41"/>
    </row>
    <row r="1116" spans="7:29" s="24" customFormat="1" ht="12.75" x14ac:dyDescent="0.2">
      <c r="G1116" s="41">
        <f t="shared" si="451"/>
        <v>6</v>
      </c>
      <c r="H1116" s="95">
        <v>42874</v>
      </c>
      <c r="I1116" s="97" t="str">
        <f t="shared" si="452"/>
        <v/>
      </c>
      <c r="J1116" s="30" t="str">
        <f t="shared" si="453"/>
        <v/>
      </c>
      <c r="K1116" s="30"/>
      <c r="L1116" s="30"/>
      <c r="M1116" s="97" t="e">
        <f t="shared" ref="M1116:N1116" si="460">AVERAGE(I1112:I1116)</f>
        <v>#DIV/0!</v>
      </c>
      <c r="N1116" s="30" t="e">
        <f t="shared" si="460"/>
        <v>#DIV/0!</v>
      </c>
      <c r="P1116" s="41"/>
      <c r="AC1116" s="41"/>
    </row>
    <row r="1117" spans="7:29" s="24" customFormat="1" ht="12.75" x14ac:dyDescent="0.2">
      <c r="G1117" s="41">
        <f t="shared" si="451"/>
        <v>7</v>
      </c>
      <c r="H1117" s="95">
        <v>42875</v>
      </c>
      <c r="I1117" s="97" t="str">
        <f t="shared" si="452"/>
        <v/>
      </c>
      <c r="J1117" s="30" t="str">
        <f t="shared" si="453"/>
        <v/>
      </c>
      <c r="K1117" s="30"/>
      <c r="L1117" s="30"/>
      <c r="M1117" s="30"/>
      <c r="N1117" s="30"/>
      <c r="P1117" s="41"/>
      <c r="AC1117" s="41"/>
    </row>
    <row r="1118" spans="7:29" s="24" customFormat="1" ht="12.75" x14ac:dyDescent="0.2">
      <c r="G1118" s="41">
        <f t="shared" si="451"/>
        <v>1</v>
      </c>
      <c r="H1118" s="95">
        <v>42876</v>
      </c>
      <c r="I1118" s="97" t="str">
        <f t="shared" si="452"/>
        <v/>
      </c>
      <c r="J1118" s="30" t="str">
        <f t="shared" si="453"/>
        <v/>
      </c>
      <c r="K1118" s="30"/>
      <c r="L1118" s="30"/>
      <c r="M1118" s="30"/>
      <c r="N1118" s="30"/>
      <c r="P1118" s="41"/>
      <c r="AC1118" s="41"/>
    </row>
    <row r="1119" spans="7:29" s="24" customFormat="1" ht="12.75" x14ac:dyDescent="0.2">
      <c r="G1119" s="41">
        <f t="shared" si="451"/>
        <v>2</v>
      </c>
      <c r="H1119" s="95">
        <v>42877</v>
      </c>
      <c r="I1119" s="97" t="str">
        <f t="shared" si="452"/>
        <v/>
      </c>
      <c r="J1119" s="30" t="str">
        <f t="shared" si="453"/>
        <v/>
      </c>
      <c r="K1119" s="97" t="e">
        <f t="shared" ref="K1119:L1119" si="461">AVERAGE(I1113:I1116,I1119)</f>
        <v>#DIV/0!</v>
      </c>
      <c r="L1119" s="30" t="e">
        <f t="shared" si="461"/>
        <v>#DIV/0!</v>
      </c>
      <c r="M1119" s="30"/>
      <c r="N1119" s="30"/>
      <c r="P1119" s="41"/>
      <c r="AC1119" s="41"/>
    </row>
    <row r="1120" spans="7:29" s="24" customFormat="1" ht="12.75" x14ac:dyDescent="0.2">
      <c r="G1120" s="41">
        <f t="shared" si="451"/>
        <v>3</v>
      </c>
      <c r="H1120" s="95">
        <v>42878</v>
      </c>
      <c r="I1120" s="97" t="str">
        <f t="shared" si="452"/>
        <v/>
      </c>
      <c r="J1120" s="30" t="str">
        <f t="shared" si="453"/>
        <v/>
      </c>
      <c r="K1120" s="30"/>
      <c r="L1120" s="30"/>
      <c r="M1120" s="30"/>
      <c r="N1120" s="30"/>
      <c r="P1120" s="41"/>
      <c r="AC1120" s="41"/>
    </row>
    <row r="1121" spans="7:29" s="24" customFormat="1" ht="12.75" x14ac:dyDescent="0.2">
      <c r="G1121" s="41">
        <f t="shared" si="451"/>
        <v>4</v>
      </c>
      <c r="H1121" s="95">
        <v>42879</v>
      </c>
      <c r="I1121" s="97" t="str">
        <f t="shared" si="452"/>
        <v/>
      </c>
      <c r="J1121" s="30" t="str">
        <f t="shared" si="453"/>
        <v/>
      </c>
      <c r="K1121" s="30"/>
      <c r="L1121" s="30"/>
      <c r="M1121" s="30"/>
      <c r="N1121" s="30"/>
      <c r="P1121" s="41"/>
      <c r="AC1121" s="41"/>
    </row>
    <row r="1122" spans="7:29" s="24" customFormat="1" ht="12.75" x14ac:dyDescent="0.2">
      <c r="G1122" s="41">
        <f t="shared" si="451"/>
        <v>5</v>
      </c>
      <c r="H1122" s="95">
        <v>42880</v>
      </c>
      <c r="I1122" s="97" t="str">
        <f t="shared" si="452"/>
        <v/>
      </c>
      <c r="J1122" s="30" t="str">
        <f t="shared" si="453"/>
        <v/>
      </c>
      <c r="K1122" s="30"/>
      <c r="L1122" s="30"/>
      <c r="M1122" s="30"/>
      <c r="N1122" s="30"/>
      <c r="P1122" s="41"/>
      <c r="AC1122" s="41"/>
    </row>
    <row r="1123" spans="7:29" s="24" customFormat="1" ht="12.75" x14ac:dyDescent="0.2">
      <c r="G1123" s="41">
        <f t="shared" si="451"/>
        <v>6</v>
      </c>
      <c r="H1123" s="95">
        <v>42881</v>
      </c>
      <c r="I1123" s="97" t="str">
        <f t="shared" si="452"/>
        <v/>
      </c>
      <c r="J1123" s="30" t="str">
        <f t="shared" si="453"/>
        <v/>
      </c>
      <c r="K1123" s="30"/>
      <c r="L1123" s="30"/>
      <c r="M1123" s="97" t="e">
        <f t="shared" ref="M1123:N1123" si="462">AVERAGE(I1119:I1123)</f>
        <v>#DIV/0!</v>
      </c>
      <c r="N1123" s="30" t="e">
        <f t="shared" si="462"/>
        <v>#DIV/0!</v>
      </c>
      <c r="P1123" s="41"/>
      <c r="AC1123" s="41"/>
    </row>
    <row r="1124" spans="7:29" s="24" customFormat="1" ht="12.75" x14ac:dyDescent="0.2">
      <c r="G1124" s="41">
        <f t="shared" si="451"/>
        <v>7</v>
      </c>
      <c r="H1124" s="95">
        <v>42882</v>
      </c>
      <c r="I1124" s="97" t="str">
        <f t="shared" si="452"/>
        <v/>
      </c>
      <c r="J1124" s="30" t="str">
        <f t="shared" si="453"/>
        <v/>
      </c>
      <c r="K1124" s="30"/>
      <c r="L1124" s="30"/>
      <c r="M1124" s="30"/>
      <c r="N1124" s="30"/>
      <c r="P1124" s="41"/>
      <c r="AC1124" s="41"/>
    </row>
    <row r="1125" spans="7:29" s="24" customFormat="1" ht="12.75" x14ac:dyDescent="0.2">
      <c r="G1125" s="41">
        <f t="shared" si="451"/>
        <v>1</v>
      </c>
      <c r="H1125" s="95">
        <v>42883</v>
      </c>
      <c r="I1125" s="97" t="str">
        <f t="shared" si="452"/>
        <v/>
      </c>
      <c r="J1125" s="30" t="str">
        <f t="shared" si="453"/>
        <v/>
      </c>
      <c r="K1125" s="30"/>
      <c r="L1125" s="30"/>
      <c r="M1125" s="30"/>
      <c r="N1125" s="30"/>
      <c r="P1125" s="41"/>
      <c r="AC1125" s="41"/>
    </row>
    <row r="1126" spans="7:29" s="24" customFormat="1" ht="12.75" x14ac:dyDescent="0.2">
      <c r="G1126" s="41">
        <f t="shared" si="451"/>
        <v>2</v>
      </c>
      <c r="H1126" s="95">
        <v>42884</v>
      </c>
      <c r="I1126" s="97" t="str">
        <f t="shared" si="452"/>
        <v/>
      </c>
      <c r="J1126" s="30" t="str">
        <f t="shared" si="453"/>
        <v/>
      </c>
      <c r="K1126" s="97" t="e">
        <f t="shared" ref="K1126:L1126" si="463">AVERAGE(I1120:I1123,I1126)</f>
        <v>#DIV/0!</v>
      </c>
      <c r="L1126" s="30" t="e">
        <f t="shared" si="463"/>
        <v>#DIV/0!</v>
      </c>
      <c r="M1126" s="30"/>
      <c r="N1126" s="30"/>
      <c r="P1126" s="41"/>
      <c r="AC1126" s="41"/>
    </row>
    <row r="1127" spans="7:29" s="24" customFormat="1" ht="12.75" x14ac:dyDescent="0.2">
      <c r="G1127" s="41">
        <f t="shared" si="451"/>
        <v>3</v>
      </c>
      <c r="H1127" s="95">
        <v>42885</v>
      </c>
      <c r="I1127" s="97" t="str">
        <f t="shared" si="452"/>
        <v/>
      </c>
      <c r="J1127" s="30" t="str">
        <f t="shared" si="453"/>
        <v/>
      </c>
      <c r="K1127" s="30"/>
      <c r="L1127" s="30"/>
      <c r="M1127" s="30"/>
      <c r="N1127" s="30"/>
      <c r="P1127" s="41"/>
      <c r="AC1127" s="41"/>
    </row>
    <row r="1128" spans="7:29" s="24" customFormat="1" ht="12.75" x14ac:dyDescent="0.2">
      <c r="G1128" s="41">
        <f t="shared" si="451"/>
        <v>4</v>
      </c>
      <c r="H1128" s="95">
        <v>42886</v>
      </c>
      <c r="I1128" s="97" t="str">
        <f t="shared" si="452"/>
        <v/>
      </c>
      <c r="J1128" s="30" t="str">
        <f t="shared" si="453"/>
        <v/>
      </c>
      <c r="K1128" s="30"/>
      <c r="L1128" s="30"/>
      <c r="M1128" s="30"/>
      <c r="N1128" s="30"/>
      <c r="P1128" s="41"/>
      <c r="AC1128" s="41"/>
    </row>
    <row r="1129" spans="7:29" s="24" customFormat="1" ht="12.75" x14ac:dyDescent="0.2">
      <c r="H1129" s="95"/>
      <c r="P1129" s="41"/>
      <c r="AC1129" s="41"/>
    </row>
    <row r="1130" spans="7:29" s="24" customFormat="1" ht="12.75" x14ac:dyDescent="0.2">
      <c r="H1130" s="95"/>
      <c r="P1130" s="41"/>
      <c r="AC1130" s="41"/>
    </row>
    <row r="1131" spans="7:29" s="24" customFormat="1" ht="12.75" x14ac:dyDescent="0.2">
      <c r="H1131" s="95"/>
      <c r="P1131" s="41"/>
      <c r="AC1131" s="41"/>
    </row>
    <row r="1132" spans="7:29" s="24" customFormat="1" ht="12.75" x14ac:dyDescent="0.2">
      <c r="H1132" s="95"/>
      <c r="P1132" s="41"/>
      <c r="AC1132" s="41"/>
    </row>
    <row r="1133" spans="7:29" s="24" customFormat="1" ht="12.75" x14ac:dyDescent="0.2">
      <c r="H1133" s="95"/>
      <c r="P1133" s="41"/>
      <c r="AC1133" s="41"/>
    </row>
    <row r="1134" spans="7:29" s="24" customFormat="1" ht="12.75" x14ac:dyDescent="0.2">
      <c r="H1134" s="95"/>
      <c r="P1134" s="41"/>
      <c r="AC1134" s="41"/>
    </row>
    <row r="1135" spans="7:29" s="24" customFormat="1" ht="12.75" x14ac:dyDescent="0.2">
      <c r="H1135" s="95"/>
      <c r="P1135" s="41"/>
      <c r="AC1135" s="41"/>
    </row>
    <row r="1136" spans="7:29" s="24" customFormat="1" ht="12.75" x14ac:dyDescent="0.2">
      <c r="H1136" s="95"/>
      <c r="P1136" s="41"/>
      <c r="AC1136" s="41"/>
    </row>
    <row r="1137" spans="8:29" s="24" customFormat="1" ht="12.75" x14ac:dyDescent="0.2">
      <c r="H1137" s="95"/>
      <c r="P1137" s="41"/>
      <c r="AC1137" s="41"/>
    </row>
    <row r="1138" spans="8:29" s="24" customFormat="1" ht="12.75" x14ac:dyDescent="0.2">
      <c r="H1138" s="95"/>
      <c r="P1138" s="41"/>
      <c r="AC1138" s="41"/>
    </row>
    <row r="1139" spans="8:29" s="24" customFormat="1" ht="12.75" x14ac:dyDescent="0.2">
      <c r="H1139" s="95"/>
      <c r="P1139" s="41"/>
      <c r="AC1139" s="41"/>
    </row>
    <row r="1140" spans="8:29" s="24" customFormat="1" ht="12.75" x14ac:dyDescent="0.2">
      <c r="H1140" s="95"/>
      <c r="P1140" s="41"/>
      <c r="AC1140" s="41"/>
    </row>
    <row r="1141" spans="8:29" s="24" customFormat="1" ht="12.75" x14ac:dyDescent="0.2">
      <c r="H1141" s="95"/>
      <c r="P1141" s="41"/>
      <c r="AC1141" s="41"/>
    </row>
    <row r="1142" spans="8:29" s="24" customFormat="1" ht="12.75" x14ac:dyDescent="0.2">
      <c r="H1142" s="95"/>
      <c r="P1142" s="41"/>
      <c r="AC1142" s="41"/>
    </row>
    <row r="1143" spans="8:29" s="24" customFormat="1" ht="12.75" x14ac:dyDescent="0.2">
      <c r="H1143" s="95"/>
      <c r="P1143" s="41"/>
      <c r="AC1143" s="41"/>
    </row>
    <row r="1144" spans="8:29" s="24" customFormat="1" ht="12.75" x14ac:dyDescent="0.2">
      <c r="H1144" s="95"/>
      <c r="P1144" s="41"/>
      <c r="AC1144" s="41"/>
    </row>
    <row r="1145" spans="8:29" s="24" customFormat="1" ht="12.75" x14ac:dyDescent="0.2">
      <c r="H1145" s="95"/>
      <c r="P1145" s="41"/>
      <c r="AC1145" s="41"/>
    </row>
    <row r="1146" spans="8:29" s="24" customFormat="1" ht="12.75" x14ac:dyDescent="0.2">
      <c r="H1146" s="95"/>
      <c r="P1146" s="41"/>
      <c r="AC1146" s="41"/>
    </row>
    <row r="1147" spans="8:29" s="24" customFormat="1" ht="12.75" x14ac:dyDescent="0.2">
      <c r="H1147" s="95"/>
      <c r="P1147" s="41"/>
      <c r="AC1147" s="41"/>
    </row>
    <row r="1148" spans="8:29" s="24" customFormat="1" ht="12.75" x14ac:dyDescent="0.2">
      <c r="H1148" s="95"/>
      <c r="P1148" s="41"/>
      <c r="AC1148" s="41"/>
    </row>
    <row r="1149" spans="8:29" s="24" customFormat="1" ht="12.75" x14ac:dyDescent="0.2">
      <c r="H1149" s="95"/>
      <c r="P1149" s="41"/>
      <c r="AC1149" s="41"/>
    </row>
    <row r="1150" spans="8:29" s="24" customFormat="1" ht="12.75" x14ac:dyDescent="0.2">
      <c r="H1150" s="95"/>
      <c r="P1150" s="41"/>
      <c r="AC1150" s="41"/>
    </row>
    <row r="1151" spans="8:29" s="24" customFormat="1" ht="12.75" x14ac:dyDescent="0.2">
      <c r="H1151" s="95"/>
      <c r="P1151" s="41"/>
      <c r="AC1151" s="41"/>
    </row>
    <row r="1152" spans="8:29" s="24" customFormat="1" ht="12.75" x14ac:dyDescent="0.2">
      <c r="H1152" s="95"/>
      <c r="P1152" s="41"/>
      <c r="AC1152" s="41"/>
    </row>
    <row r="1153" spans="8:29" s="24" customFormat="1" ht="12.75" x14ac:dyDescent="0.2">
      <c r="H1153" s="95"/>
      <c r="P1153" s="41"/>
      <c r="AC1153" s="41"/>
    </row>
    <row r="1154" spans="8:29" s="24" customFormat="1" ht="12.75" x14ac:dyDescent="0.2">
      <c r="H1154" s="95"/>
      <c r="P1154" s="41"/>
      <c r="AC1154" s="41"/>
    </row>
    <row r="1155" spans="8:29" s="24" customFormat="1" ht="12.75" x14ac:dyDescent="0.2">
      <c r="H1155" s="95"/>
      <c r="P1155" s="41"/>
      <c r="AC1155" s="41"/>
    </row>
    <row r="1156" spans="8:29" s="24" customFormat="1" ht="12.75" x14ac:dyDescent="0.2">
      <c r="H1156" s="95"/>
      <c r="P1156" s="41"/>
      <c r="AC1156" s="41"/>
    </row>
    <row r="1157" spans="8:29" s="24" customFormat="1" ht="12.75" x14ac:dyDescent="0.2">
      <c r="H1157" s="95"/>
      <c r="P1157" s="41"/>
      <c r="AC1157" s="41"/>
    </row>
    <row r="1158" spans="8:29" s="24" customFormat="1" ht="12.75" x14ac:dyDescent="0.2">
      <c r="H1158" s="95"/>
      <c r="P1158" s="41"/>
      <c r="AC1158" s="41"/>
    </row>
    <row r="1159" spans="8:29" s="24" customFormat="1" ht="12.75" x14ac:dyDescent="0.2">
      <c r="H1159" s="95"/>
      <c r="P1159" s="41"/>
      <c r="AC1159" s="41"/>
    </row>
    <row r="1160" spans="8:29" s="24" customFormat="1" ht="12.75" x14ac:dyDescent="0.2">
      <c r="H1160" s="95"/>
      <c r="P1160" s="41"/>
      <c r="AC1160" s="41"/>
    </row>
    <row r="1161" spans="8:29" s="24" customFormat="1" ht="12.75" x14ac:dyDescent="0.2">
      <c r="H1161" s="95"/>
      <c r="P1161" s="41"/>
      <c r="AC1161" s="41"/>
    </row>
    <row r="1162" spans="8:29" s="24" customFormat="1" ht="12.75" x14ac:dyDescent="0.2">
      <c r="H1162" s="95"/>
      <c r="P1162" s="41"/>
      <c r="AC1162" s="41"/>
    </row>
    <row r="1163" spans="8:29" s="24" customFormat="1" ht="12.75" x14ac:dyDescent="0.2">
      <c r="H1163" s="95"/>
      <c r="P1163" s="41"/>
      <c r="AC1163" s="41"/>
    </row>
    <row r="1164" spans="8:29" s="24" customFormat="1" ht="12.75" x14ac:dyDescent="0.2">
      <c r="H1164" s="95"/>
      <c r="P1164" s="41"/>
      <c r="AC1164" s="41"/>
    </row>
    <row r="1165" spans="8:29" s="24" customFormat="1" ht="12.75" x14ac:dyDescent="0.2">
      <c r="H1165" s="95"/>
      <c r="P1165" s="41"/>
      <c r="AC1165" s="41"/>
    </row>
    <row r="1166" spans="8:29" s="24" customFormat="1" ht="12.75" x14ac:dyDescent="0.2">
      <c r="H1166" s="95"/>
      <c r="P1166" s="41"/>
      <c r="AC1166" s="41"/>
    </row>
    <row r="1167" spans="8:29" s="24" customFormat="1" ht="12.75" x14ac:dyDescent="0.2">
      <c r="H1167" s="95"/>
      <c r="P1167" s="41"/>
      <c r="AC1167" s="41"/>
    </row>
    <row r="1168" spans="8:29" s="24" customFormat="1" ht="12.75" x14ac:dyDescent="0.2">
      <c r="H1168" s="95"/>
      <c r="P1168" s="41"/>
      <c r="AC1168" s="41"/>
    </row>
    <row r="1169" spans="8:29" s="24" customFormat="1" ht="12.75" x14ac:dyDescent="0.2">
      <c r="H1169" s="95"/>
      <c r="P1169" s="41"/>
      <c r="AC1169" s="41"/>
    </row>
    <row r="1170" spans="8:29" s="24" customFormat="1" ht="12.75" x14ac:dyDescent="0.2">
      <c r="H1170" s="95"/>
      <c r="P1170" s="41"/>
      <c r="AC1170" s="41"/>
    </row>
    <row r="1171" spans="8:29" s="24" customFormat="1" ht="12.75" x14ac:dyDescent="0.2">
      <c r="H1171" s="95"/>
      <c r="P1171" s="41"/>
      <c r="AC1171" s="41"/>
    </row>
    <row r="1172" spans="8:29" s="24" customFormat="1" ht="12.75" x14ac:dyDescent="0.2">
      <c r="H1172" s="95"/>
      <c r="P1172" s="41"/>
      <c r="AC1172" s="41"/>
    </row>
    <row r="1173" spans="8:29" s="24" customFormat="1" ht="12.75" x14ac:dyDescent="0.2">
      <c r="H1173" s="95"/>
      <c r="P1173" s="41"/>
      <c r="AC1173" s="41"/>
    </row>
    <row r="1174" spans="8:29" s="24" customFormat="1" ht="12.75" x14ac:dyDescent="0.2">
      <c r="H1174" s="95"/>
      <c r="P1174" s="41"/>
      <c r="AC1174" s="41"/>
    </row>
    <row r="1175" spans="8:29" s="24" customFormat="1" ht="12.75" x14ac:dyDescent="0.2">
      <c r="H1175" s="95"/>
      <c r="P1175" s="41"/>
      <c r="AC1175" s="41"/>
    </row>
    <row r="1176" spans="8:29" s="24" customFormat="1" ht="12.75" x14ac:dyDescent="0.2">
      <c r="H1176" s="95"/>
      <c r="P1176" s="41"/>
      <c r="AC1176" s="41"/>
    </row>
    <row r="1177" spans="8:29" s="24" customFormat="1" ht="12.75" x14ac:dyDescent="0.2">
      <c r="H1177" s="95"/>
      <c r="P1177" s="41"/>
      <c r="AC1177" s="41"/>
    </row>
    <row r="1178" spans="8:29" s="24" customFormat="1" ht="12.75" x14ac:dyDescent="0.2">
      <c r="H1178" s="95"/>
      <c r="P1178" s="41"/>
      <c r="AC1178" s="41"/>
    </row>
    <row r="1179" spans="8:29" s="24" customFormat="1" ht="12.75" x14ac:dyDescent="0.2">
      <c r="H1179" s="95"/>
      <c r="P1179" s="41"/>
      <c r="AC1179" s="41"/>
    </row>
    <row r="1180" spans="8:29" s="24" customFormat="1" ht="12.75" x14ac:dyDescent="0.2">
      <c r="H1180" s="95"/>
      <c r="P1180" s="41"/>
      <c r="AC1180" s="41"/>
    </row>
    <row r="1181" spans="8:29" s="24" customFormat="1" ht="12.75" x14ac:dyDescent="0.2">
      <c r="H1181" s="95"/>
      <c r="P1181" s="41"/>
      <c r="AC1181" s="41"/>
    </row>
    <row r="1182" spans="8:29" s="24" customFormat="1" ht="12.75" x14ac:dyDescent="0.2">
      <c r="H1182" s="95"/>
      <c r="P1182" s="41"/>
      <c r="AC1182" s="41"/>
    </row>
    <row r="1183" spans="8:29" s="24" customFormat="1" ht="12.75" x14ac:dyDescent="0.2">
      <c r="H1183" s="95"/>
      <c r="P1183" s="41"/>
      <c r="AC1183" s="41"/>
    </row>
    <row r="1184" spans="8:29" s="24" customFormat="1" ht="12.75" x14ac:dyDescent="0.2">
      <c r="H1184" s="95"/>
      <c r="P1184" s="41"/>
      <c r="AC1184" s="41"/>
    </row>
    <row r="1185" spans="8:29" s="24" customFormat="1" ht="12.75" x14ac:dyDescent="0.2">
      <c r="H1185" s="95"/>
      <c r="P1185" s="41"/>
      <c r="AC1185" s="41"/>
    </row>
    <row r="1186" spans="8:29" s="24" customFormat="1" ht="12.75" x14ac:dyDescent="0.2">
      <c r="H1186" s="95"/>
      <c r="P1186" s="41"/>
      <c r="AC1186" s="41"/>
    </row>
    <row r="1187" spans="8:29" s="24" customFormat="1" ht="12.75" x14ac:dyDescent="0.2">
      <c r="H1187" s="95"/>
      <c r="P1187" s="41"/>
      <c r="AC1187" s="41"/>
    </row>
    <row r="1188" spans="8:29" s="24" customFormat="1" ht="12.75" x14ac:dyDescent="0.2">
      <c r="H1188" s="95"/>
      <c r="P1188" s="41"/>
      <c r="AC1188" s="41"/>
    </row>
    <row r="1189" spans="8:29" s="24" customFormat="1" ht="12.75" x14ac:dyDescent="0.2">
      <c r="H1189" s="95"/>
      <c r="P1189" s="41"/>
      <c r="AC1189" s="41"/>
    </row>
    <row r="1190" spans="8:29" s="24" customFormat="1" ht="12.75" x14ac:dyDescent="0.2">
      <c r="H1190" s="95"/>
      <c r="P1190" s="41"/>
      <c r="AC1190" s="41"/>
    </row>
    <row r="1191" spans="8:29" s="24" customFormat="1" ht="12.75" x14ac:dyDescent="0.2">
      <c r="H1191" s="95"/>
      <c r="P1191" s="41"/>
      <c r="AC1191" s="41"/>
    </row>
    <row r="1192" spans="8:29" s="24" customFormat="1" ht="12.75" x14ac:dyDescent="0.2">
      <c r="H1192" s="95"/>
      <c r="P1192" s="41"/>
      <c r="AC1192" s="41"/>
    </row>
    <row r="1193" spans="8:29" s="24" customFormat="1" ht="12.75" x14ac:dyDescent="0.2">
      <c r="H1193" s="95"/>
      <c r="P1193" s="41"/>
      <c r="AC1193" s="41"/>
    </row>
    <row r="1194" spans="8:29" s="24" customFormat="1" ht="12.75" x14ac:dyDescent="0.2">
      <c r="H1194" s="95"/>
      <c r="P1194" s="41"/>
      <c r="AC1194" s="41"/>
    </row>
    <row r="1195" spans="8:29" s="24" customFormat="1" ht="12.75" x14ac:dyDescent="0.2">
      <c r="H1195" s="95"/>
      <c r="P1195" s="41"/>
      <c r="AC1195" s="41"/>
    </row>
    <row r="1196" spans="8:29" s="24" customFormat="1" ht="12.75" x14ac:dyDescent="0.2">
      <c r="H1196" s="95"/>
      <c r="P1196" s="41"/>
      <c r="AC1196" s="41"/>
    </row>
    <row r="1197" spans="8:29" s="24" customFormat="1" ht="12.75" x14ac:dyDescent="0.2">
      <c r="H1197" s="95"/>
      <c r="P1197" s="41"/>
      <c r="AC1197" s="41"/>
    </row>
    <row r="1198" spans="8:29" s="24" customFormat="1" ht="12.75" x14ac:dyDescent="0.2">
      <c r="H1198" s="95"/>
      <c r="P1198" s="41"/>
      <c r="AC1198" s="41"/>
    </row>
    <row r="1199" spans="8:29" s="24" customFormat="1" ht="12.75" x14ac:dyDescent="0.2">
      <c r="H1199" s="95"/>
      <c r="P1199" s="41"/>
      <c r="AC1199" s="41"/>
    </row>
    <row r="1200" spans="8:29" s="24" customFormat="1" ht="12.75" x14ac:dyDescent="0.2">
      <c r="H1200" s="95"/>
      <c r="P1200" s="41"/>
      <c r="AC1200" s="41"/>
    </row>
    <row r="1201" spans="8:29" s="24" customFormat="1" ht="12.75" x14ac:dyDescent="0.2">
      <c r="H1201" s="95"/>
      <c r="P1201" s="41"/>
      <c r="AC1201" s="41"/>
    </row>
    <row r="1202" spans="8:29" s="24" customFormat="1" ht="12.75" x14ac:dyDescent="0.2">
      <c r="H1202" s="95"/>
      <c r="P1202" s="41"/>
      <c r="AC1202" s="41"/>
    </row>
    <row r="1203" spans="8:29" s="24" customFormat="1" ht="12.75" x14ac:dyDescent="0.2">
      <c r="H1203" s="95"/>
      <c r="P1203" s="41"/>
      <c r="AC1203" s="41"/>
    </row>
    <row r="1204" spans="8:29" s="24" customFormat="1" ht="12.75" x14ac:dyDescent="0.2">
      <c r="H1204" s="95"/>
      <c r="P1204" s="41"/>
      <c r="AC1204" s="41"/>
    </row>
    <row r="1205" spans="8:29" s="24" customFormat="1" ht="12.75" x14ac:dyDescent="0.2">
      <c r="H1205" s="95"/>
      <c r="P1205" s="41"/>
      <c r="AC1205" s="41"/>
    </row>
    <row r="1206" spans="8:29" s="24" customFormat="1" ht="12.75" x14ac:dyDescent="0.2">
      <c r="H1206" s="95"/>
      <c r="P1206" s="41"/>
      <c r="AC1206" s="41"/>
    </row>
    <row r="1207" spans="8:29" s="24" customFormat="1" ht="12.75" x14ac:dyDescent="0.2">
      <c r="H1207" s="95"/>
      <c r="P1207" s="41"/>
      <c r="AC1207" s="41"/>
    </row>
    <row r="1208" spans="8:29" s="24" customFormat="1" ht="12.75" x14ac:dyDescent="0.2">
      <c r="H1208" s="95"/>
      <c r="P1208" s="41"/>
      <c r="AC1208" s="41"/>
    </row>
    <row r="1209" spans="8:29" s="24" customFormat="1" ht="12.75" x14ac:dyDescent="0.2">
      <c r="H1209" s="95"/>
      <c r="P1209" s="41"/>
      <c r="AC1209" s="41"/>
    </row>
    <row r="1210" spans="8:29" s="24" customFormat="1" ht="12.75" x14ac:dyDescent="0.2">
      <c r="H1210" s="95"/>
      <c r="P1210" s="41"/>
      <c r="AC1210" s="41"/>
    </row>
    <row r="1211" spans="8:29" s="24" customFormat="1" ht="12.75" x14ac:dyDescent="0.2">
      <c r="H1211" s="95"/>
      <c r="P1211" s="41"/>
      <c r="AC1211" s="41"/>
    </row>
    <row r="1212" spans="8:29" s="24" customFormat="1" ht="12.75" x14ac:dyDescent="0.2">
      <c r="H1212" s="95"/>
      <c r="P1212" s="41"/>
      <c r="AC1212" s="41"/>
    </row>
    <row r="1213" spans="8:29" s="24" customFormat="1" ht="12.75" x14ac:dyDescent="0.2">
      <c r="H1213" s="95"/>
      <c r="P1213" s="41"/>
      <c r="AC1213" s="41"/>
    </row>
    <row r="1214" spans="8:29" s="24" customFormat="1" ht="12.75" x14ac:dyDescent="0.2">
      <c r="H1214" s="95"/>
      <c r="P1214" s="41"/>
      <c r="AC1214" s="41"/>
    </row>
    <row r="1215" spans="8:29" s="24" customFormat="1" ht="12.75" x14ac:dyDescent="0.2">
      <c r="H1215" s="95"/>
      <c r="P1215" s="41"/>
      <c r="AC1215" s="41"/>
    </row>
    <row r="1216" spans="8:29" s="24" customFormat="1" ht="12.75" x14ac:dyDescent="0.2">
      <c r="H1216" s="95"/>
      <c r="P1216" s="41"/>
      <c r="AC1216" s="41"/>
    </row>
    <row r="1217" spans="8:29" s="24" customFormat="1" ht="12.75" x14ac:dyDescent="0.2">
      <c r="H1217" s="95"/>
      <c r="P1217" s="41"/>
      <c r="AC1217" s="41"/>
    </row>
    <row r="1218" spans="8:29" s="24" customFormat="1" ht="12.75" x14ac:dyDescent="0.2">
      <c r="H1218" s="95"/>
      <c r="P1218" s="41"/>
      <c r="AC1218" s="41"/>
    </row>
    <row r="1219" spans="8:29" s="24" customFormat="1" ht="12.75" x14ac:dyDescent="0.2">
      <c r="H1219" s="95"/>
      <c r="P1219" s="41"/>
      <c r="AC1219" s="41"/>
    </row>
    <row r="1220" spans="8:29" s="24" customFormat="1" ht="12.75" x14ac:dyDescent="0.2">
      <c r="H1220" s="95"/>
      <c r="P1220" s="41"/>
      <c r="AC1220" s="41"/>
    </row>
    <row r="1221" spans="8:29" s="24" customFormat="1" ht="12.75" x14ac:dyDescent="0.2">
      <c r="H1221" s="95"/>
      <c r="P1221" s="41"/>
      <c r="AC1221" s="41"/>
    </row>
    <row r="1222" spans="8:29" s="24" customFormat="1" ht="12.75" x14ac:dyDescent="0.2">
      <c r="H1222" s="95"/>
      <c r="P1222" s="41"/>
      <c r="AC1222" s="41"/>
    </row>
    <row r="1223" spans="8:29" s="24" customFormat="1" ht="12.75" x14ac:dyDescent="0.2">
      <c r="H1223" s="95"/>
      <c r="P1223" s="41"/>
      <c r="AC1223" s="41"/>
    </row>
    <row r="1224" spans="8:29" s="24" customFormat="1" ht="12.75" x14ac:dyDescent="0.2">
      <c r="H1224" s="95"/>
      <c r="P1224" s="41"/>
      <c r="AC1224" s="41"/>
    </row>
    <row r="1225" spans="8:29" s="24" customFormat="1" ht="12.75" x14ac:dyDescent="0.2">
      <c r="H1225" s="95"/>
      <c r="P1225" s="41"/>
      <c r="AC1225" s="41"/>
    </row>
    <row r="1226" spans="8:29" s="24" customFormat="1" ht="12.75" x14ac:dyDescent="0.2">
      <c r="H1226" s="95"/>
      <c r="P1226" s="41"/>
      <c r="AC1226" s="41"/>
    </row>
    <row r="1227" spans="8:29" s="24" customFormat="1" ht="12.75" x14ac:dyDescent="0.2">
      <c r="H1227" s="95"/>
      <c r="P1227" s="41"/>
      <c r="AC1227" s="41"/>
    </row>
    <row r="1228" spans="8:29" s="24" customFormat="1" ht="12.75" x14ac:dyDescent="0.2">
      <c r="H1228" s="95"/>
      <c r="P1228" s="41"/>
      <c r="AC1228" s="41"/>
    </row>
    <row r="1229" spans="8:29" s="24" customFormat="1" ht="12.75" x14ac:dyDescent="0.2">
      <c r="H1229" s="95"/>
      <c r="P1229" s="41"/>
      <c r="AC1229" s="41"/>
    </row>
    <row r="1230" spans="8:29" s="24" customFormat="1" ht="12.75" x14ac:dyDescent="0.2">
      <c r="H1230" s="95"/>
      <c r="P1230" s="41"/>
      <c r="AC1230" s="41"/>
    </row>
    <row r="1231" spans="8:29" s="24" customFormat="1" ht="12.75" x14ac:dyDescent="0.2">
      <c r="H1231" s="95"/>
      <c r="P1231" s="41"/>
      <c r="AC1231" s="41"/>
    </row>
    <row r="1232" spans="8:29" s="24" customFormat="1" ht="12.75" x14ac:dyDescent="0.2">
      <c r="H1232" s="95"/>
      <c r="P1232" s="41"/>
      <c r="AC1232" s="41"/>
    </row>
    <row r="1233" spans="8:29" s="24" customFormat="1" ht="12.75" x14ac:dyDescent="0.2">
      <c r="H1233" s="95"/>
      <c r="P1233" s="41"/>
      <c r="AC1233" s="41"/>
    </row>
    <row r="1234" spans="8:29" s="24" customFormat="1" ht="12.75" x14ac:dyDescent="0.2">
      <c r="H1234" s="95"/>
      <c r="P1234" s="41"/>
      <c r="AC1234" s="41"/>
    </row>
    <row r="1235" spans="8:29" s="24" customFormat="1" ht="12.75" x14ac:dyDescent="0.2">
      <c r="H1235" s="95"/>
      <c r="P1235" s="41"/>
      <c r="AC1235" s="41"/>
    </row>
    <row r="1236" spans="8:29" s="24" customFormat="1" ht="12.75" x14ac:dyDescent="0.2">
      <c r="H1236" s="95"/>
      <c r="P1236" s="41"/>
      <c r="AC1236" s="41"/>
    </row>
    <row r="1237" spans="8:29" s="24" customFormat="1" ht="12.75" x14ac:dyDescent="0.2">
      <c r="H1237" s="95"/>
      <c r="P1237" s="41"/>
      <c r="AC1237" s="41"/>
    </row>
    <row r="1238" spans="8:29" s="24" customFormat="1" ht="12.75" x14ac:dyDescent="0.2">
      <c r="H1238" s="95"/>
      <c r="P1238" s="41"/>
      <c r="AC1238" s="41"/>
    </row>
    <row r="1239" spans="8:29" s="24" customFormat="1" ht="12.75" x14ac:dyDescent="0.2">
      <c r="H1239" s="95"/>
      <c r="P1239" s="41"/>
      <c r="AC1239" s="41"/>
    </row>
    <row r="1240" spans="8:29" s="24" customFormat="1" ht="12.75" x14ac:dyDescent="0.2">
      <c r="H1240" s="95"/>
      <c r="P1240" s="41"/>
      <c r="AC1240" s="41"/>
    </row>
    <row r="1241" spans="8:29" s="24" customFormat="1" ht="12.75" x14ac:dyDescent="0.2">
      <c r="H1241" s="95"/>
      <c r="P1241" s="41"/>
      <c r="AC1241" s="41"/>
    </row>
    <row r="1242" spans="8:29" s="24" customFormat="1" ht="12.75" x14ac:dyDescent="0.2">
      <c r="H1242" s="95"/>
      <c r="P1242" s="41"/>
      <c r="AC1242" s="41"/>
    </row>
    <row r="1243" spans="8:29" s="24" customFormat="1" ht="12.75" x14ac:dyDescent="0.2">
      <c r="H1243" s="95"/>
      <c r="P1243" s="41"/>
      <c r="AC1243" s="41"/>
    </row>
    <row r="1244" spans="8:29" s="24" customFormat="1" ht="12.75" x14ac:dyDescent="0.2">
      <c r="H1244" s="95"/>
      <c r="P1244" s="41"/>
      <c r="AC1244" s="41"/>
    </row>
    <row r="1245" spans="8:29" s="24" customFormat="1" ht="12.75" x14ac:dyDescent="0.2">
      <c r="H1245" s="95"/>
      <c r="P1245" s="41"/>
      <c r="AC1245" s="41"/>
    </row>
    <row r="1246" spans="8:29" s="24" customFormat="1" ht="12.75" x14ac:dyDescent="0.2">
      <c r="H1246" s="95"/>
      <c r="P1246" s="41"/>
      <c r="AC1246" s="41"/>
    </row>
    <row r="1247" spans="8:29" s="24" customFormat="1" ht="12.75" x14ac:dyDescent="0.2">
      <c r="H1247" s="95"/>
      <c r="P1247" s="41"/>
      <c r="AC1247" s="41"/>
    </row>
    <row r="1248" spans="8:29" s="24" customFormat="1" ht="12.75" x14ac:dyDescent="0.2">
      <c r="H1248" s="95"/>
      <c r="P1248" s="41"/>
      <c r="AC1248" s="41"/>
    </row>
    <row r="1249" spans="8:29" s="24" customFormat="1" ht="12.75" x14ac:dyDescent="0.2">
      <c r="H1249" s="95"/>
      <c r="P1249" s="41"/>
      <c r="AC1249" s="41"/>
    </row>
    <row r="1250" spans="8:29" s="24" customFormat="1" ht="12.75" x14ac:dyDescent="0.2">
      <c r="H1250" s="95"/>
      <c r="P1250" s="41"/>
      <c r="AC1250" s="41"/>
    </row>
    <row r="1251" spans="8:29" s="24" customFormat="1" ht="12.75" x14ac:dyDescent="0.2">
      <c r="H1251" s="95"/>
      <c r="P1251" s="41"/>
      <c r="AC1251" s="41"/>
    </row>
    <row r="1252" spans="8:29" s="24" customFormat="1" ht="12.75" x14ac:dyDescent="0.2">
      <c r="H1252" s="95"/>
      <c r="P1252" s="41"/>
      <c r="AC1252" s="41"/>
    </row>
    <row r="1253" spans="8:29" s="24" customFormat="1" ht="12.75" x14ac:dyDescent="0.2">
      <c r="H1253" s="95"/>
      <c r="P1253" s="41"/>
      <c r="AC1253" s="41"/>
    </row>
    <row r="1254" spans="8:29" s="24" customFormat="1" ht="12.75" x14ac:dyDescent="0.2">
      <c r="H1254" s="95"/>
      <c r="P1254" s="41"/>
      <c r="AC1254" s="41"/>
    </row>
    <row r="1255" spans="8:29" s="24" customFormat="1" ht="12.75" x14ac:dyDescent="0.2">
      <c r="H1255" s="95"/>
      <c r="P1255" s="41"/>
      <c r="AC1255" s="41"/>
    </row>
    <row r="1256" spans="8:29" s="24" customFormat="1" ht="12.75" x14ac:dyDescent="0.2">
      <c r="H1256" s="95"/>
      <c r="P1256" s="41"/>
      <c r="AC1256" s="41"/>
    </row>
    <row r="1257" spans="8:29" s="24" customFormat="1" ht="12.75" x14ac:dyDescent="0.2">
      <c r="H1257" s="95"/>
      <c r="P1257" s="41"/>
      <c r="AC1257" s="41"/>
    </row>
    <row r="1258" spans="8:29" s="24" customFormat="1" ht="12.75" x14ac:dyDescent="0.2">
      <c r="H1258" s="95"/>
      <c r="P1258" s="41"/>
      <c r="AC1258" s="41"/>
    </row>
    <row r="1259" spans="8:29" s="24" customFormat="1" ht="12.75" x14ac:dyDescent="0.2">
      <c r="H1259" s="95"/>
      <c r="P1259" s="41"/>
      <c r="AC1259" s="41"/>
    </row>
    <row r="1260" spans="8:29" s="24" customFormat="1" ht="12.75" x14ac:dyDescent="0.2">
      <c r="H1260" s="95"/>
      <c r="P1260" s="41"/>
      <c r="AC1260" s="41"/>
    </row>
    <row r="1261" spans="8:29" s="24" customFormat="1" ht="12.75" x14ac:dyDescent="0.2">
      <c r="H1261" s="95"/>
      <c r="P1261" s="41"/>
      <c r="AC1261" s="41"/>
    </row>
    <row r="1262" spans="8:29" s="24" customFormat="1" ht="12.75" x14ac:dyDescent="0.2">
      <c r="H1262" s="95"/>
      <c r="P1262" s="41"/>
      <c r="AC1262" s="41"/>
    </row>
    <row r="1263" spans="8:29" s="24" customFormat="1" ht="12.75" x14ac:dyDescent="0.2">
      <c r="H1263" s="95"/>
      <c r="P1263" s="41"/>
      <c r="AC1263" s="41"/>
    </row>
    <row r="1264" spans="8:29" s="24" customFormat="1" ht="12.75" x14ac:dyDescent="0.2">
      <c r="H1264" s="95"/>
      <c r="P1264" s="41"/>
      <c r="AC1264" s="41"/>
    </row>
    <row r="1265" spans="8:29" s="24" customFormat="1" ht="12.75" x14ac:dyDescent="0.2">
      <c r="H1265" s="95"/>
      <c r="P1265" s="41"/>
      <c r="AC1265" s="41"/>
    </row>
    <row r="1266" spans="8:29" s="24" customFormat="1" ht="12.75" x14ac:dyDescent="0.2">
      <c r="H1266" s="95"/>
      <c r="P1266" s="41"/>
      <c r="AC1266" s="41"/>
    </row>
    <row r="1267" spans="8:29" s="24" customFormat="1" ht="12.75" x14ac:dyDescent="0.2">
      <c r="H1267" s="95"/>
      <c r="P1267" s="41"/>
      <c r="AC1267" s="41"/>
    </row>
    <row r="1268" spans="8:29" s="24" customFormat="1" ht="12.75" x14ac:dyDescent="0.2">
      <c r="H1268" s="95"/>
      <c r="P1268" s="41"/>
      <c r="AC1268" s="41"/>
    </row>
    <row r="1269" spans="8:29" s="24" customFormat="1" ht="12.75" x14ac:dyDescent="0.2">
      <c r="H1269" s="95"/>
      <c r="P1269" s="41"/>
      <c r="AC1269" s="41"/>
    </row>
    <row r="1270" spans="8:29" s="24" customFormat="1" ht="12.75" x14ac:dyDescent="0.2">
      <c r="H1270" s="95"/>
      <c r="P1270" s="41"/>
      <c r="AC1270" s="41"/>
    </row>
    <row r="1271" spans="8:29" s="24" customFormat="1" ht="12.75" x14ac:dyDescent="0.2">
      <c r="H1271" s="95"/>
      <c r="P1271" s="41"/>
      <c r="AC1271" s="41"/>
    </row>
    <row r="1272" spans="8:29" s="24" customFormat="1" ht="12.75" x14ac:dyDescent="0.2">
      <c r="H1272" s="95"/>
      <c r="P1272" s="41"/>
      <c r="AC1272" s="41"/>
    </row>
    <row r="1273" spans="8:29" s="24" customFormat="1" ht="12.75" x14ac:dyDescent="0.2">
      <c r="H1273" s="95"/>
      <c r="P1273" s="41"/>
      <c r="AC1273" s="41"/>
    </row>
    <row r="1274" spans="8:29" s="24" customFormat="1" ht="12.75" x14ac:dyDescent="0.2">
      <c r="H1274" s="95"/>
      <c r="P1274" s="41"/>
      <c r="AC1274" s="41"/>
    </row>
    <row r="1275" spans="8:29" s="24" customFormat="1" ht="12.75" x14ac:dyDescent="0.2">
      <c r="H1275" s="95"/>
      <c r="P1275" s="41"/>
      <c r="AC1275" s="41"/>
    </row>
    <row r="1276" spans="8:29" s="24" customFormat="1" ht="12.75" x14ac:dyDescent="0.2">
      <c r="H1276" s="95"/>
      <c r="P1276" s="41"/>
      <c r="AC1276" s="41"/>
    </row>
    <row r="1277" spans="8:29" s="24" customFormat="1" ht="12.75" x14ac:dyDescent="0.2">
      <c r="H1277" s="95"/>
      <c r="P1277" s="41"/>
      <c r="AC1277" s="41"/>
    </row>
    <row r="1278" spans="8:29" s="24" customFormat="1" ht="12.75" x14ac:dyDescent="0.2">
      <c r="H1278" s="95"/>
      <c r="P1278" s="41"/>
      <c r="AC1278" s="41"/>
    </row>
    <row r="1279" spans="8:29" s="24" customFormat="1" ht="12.75" x14ac:dyDescent="0.2">
      <c r="H1279" s="95"/>
      <c r="P1279" s="41"/>
      <c r="AC1279" s="41"/>
    </row>
    <row r="1280" spans="8:29" s="24" customFormat="1" ht="12.75" x14ac:dyDescent="0.2">
      <c r="H1280" s="95"/>
      <c r="P1280" s="41"/>
      <c r="AC1280" s="41"/>
    </row>
    <row r="1281" spans="8:29" s="24" customFormat="1" ht="12.75" x14ac:dyDescent="0.2">
      <c r="H1281" s="95"/>
      <c r="P1281" s="41"/>
      <c r="AC1281" s="41"/>
    </row>
    <row r="1282" spans="8:29" s="24" customFormat="1" ht="12.75" x14ac:dyDescent="0.2">
      <c r="H1282" s="95"/>
      <c r="P1282" s="41"/>
      <c r="AC1282" s="41"/>
    </row>
    <row r="1283" spans="8:29" s="24" customFormat="1" ht="12.75" x14ac:dyDescent="0.2">
      <c r="H1283" s="95"/>
      <c r="P1283" s="41"/>
      <c r="AC1283" s="41"/>
    </row>
    <row r="1284" spans="8:29" s="24" customFormat="1" ht="12.75" x14ac:dyDescent="0.2">
      <c r="H1284" s="95"/>
      <c r="P1284" s="41"/>
      <c r="AC1284" s="41"/>
    </row>
    <row r="1285" spans="8:29" s="24" customFormat="1" ht="12.75" x14ac:dyDescent="0.2">
      <c r="H1285" s="95"/>
      <c r="P1285" s="41"/>
      <c r="AC1285" s="41"/>
    </row>
    <row r="1286" spans="8:29" s="24" customFormat="1" ht="12.75" x14ac:dyDescent="0.2">
      <c r="H1286" s="95"/>
      <c r="P1286" s="41"/>
      <c r="AC1286" s="41"/>
    </row>
    <row r="1287" spans="8:29" s="24" customFormat="1" ht="12.75" x14ac:dyDescent="0.2">
      <c r="H1287" s="95"/>
      <c r="P1287" s="41"/>
      <c r="AC1287" s="41"/>
    </row>
    <row r="1288" spans="8:29" s="24" customFormat="1" ht="12.75" x14ac:dyDescent="0.2">
      <c r="H1288" s="95"/>
      <c r="P1288" s="41"/>
      <c r="AC1288" s="41"/>
    </row>
    <row r="1289" spans="8:29" s="24" customFormat="1" ht="12.75" x14ac:dyDescent="0.2">
      <c r="H1289" s="95"/>
      <c r="P1289" s="41"/>
      <c r="AC1289" s="41"/>
    </row>
    <row r="1290" spans="8:29" s="24" customFormat="1" ht="12.75" x14ac:dyDescent="0.2">
      <c r="H1290" s="95"/>
      <c r="P1290" s="41"/>
      <c r="AC1290" s="41"/>
    </row>
    <row r="1291" spans="8:29" s="24" customFormat="1" ht="12.75" x14ac:dyDescent="0.2">
      <c r="H1291" s="95"/>
      <c r="P1291" s="41"/>
      <c r="AC1291" s="41"/>
    </row>
    <row r="1292" spans="8:29" s="24" customFormat="1" ht="12.75" x14ac:dyDescent="0.2">
      <c r="H1292" s="95"/>
      <c r="P1292" s="41"/>
      <c r="AC1292" s="41"/>
    </row>
    <row r="1293" spans="8:29" s="24" customFormat="1" ht="12.75" x14ac:dyDescent="0.2">
      <c r="H1293" s="95"/>
      <c r="P1293" s="41"/>
      <c r="AC1293" s="41"/>
    </row>
    <row r="1294" spans="8:29" s="24" customFormat="1" ht="12.75" x14ac:dyDescent="0.2">
      <c r="H1294" s="95"/>
      <c r="P1294" s="41"/>
      <c r="AC1294" s="41"/>
    </row>
    <row r="1295" spans="8:29" s="24" customFormat="1" ht="12.75" x14ac:dyDescent="0.2">
      <c r="H1295" s="95"/>
      <c r="P1295" s="41"/>
      <c r="AC1295" s="41"/>
    </row>
    <row r="1296" spans="8:29" s="24" customFormat="1" ht="12.75" x14ac:dyDescent="0.2">
      <c r="H1296" s="95"/>
      <c r="P1296" s="41"/>
      <c r="AC1296" s="41"/>
    </row>
    <row r="1297" spans="8:29" s="24" customFormat="1" ht="12.75" x14ac:dyDescent="0.2">
      <c r="H1297" s="95"/>
      <c r="P1297" s="41"/>
      <c r="AC1297" s="41"/>
    </row>
    <row r="1298" spans="8:29" x14ac:dyDescent="0.25">
      <c r="H1298" s="72"/>
    </row>
    <row r="1299" spans="8:29" x14ac:dyDescent="0.25">
      <c r="H1299" s="72"/>
    </row>
    <row r="1300" spans="8:29" x14ac:dyDescent="0.25">
      <c r="H1300" s="72"/>
    </row>
    <row r="1301" spans="8:29" x14ac:dyDescent="0.25">
      <c r="H1301" s="72"/>
    </row>
    <row r="1302" spans="8:29" x14ac:dyDescent="0.25">
      <c r="H1302" s="72"/>
    </row>
    <row r="1303" spans="8:29" x14ac:dyDescent="0.25">
      <c r="H1303" s="72"/>
    </row>
    <row r="1304" spans="8:29" x14ac:dyDescent="0.25">
      <c r="H1304" s="72"/>
    </row>
    <row r="1305" spans="8:29" x14ac:dyDescent="0.25">
      <c r="H1305" s="72"/>
    </row>
    <row r="1306" spans="8:29" x14ac:dyDescent="0.25">
      <c r="H1306" s="72"/>
    </row>
    <row r="1307" spans="8:29" x14ac:dyDescent="0.25">
      <c r="H1307" s="72"/>
    </row>
    <row r="1308" spans="8:29" x14ac:dyDescent="0.25">
      <c r="H1308" s="72"/>
    </row>
    <row r="1309" spans="8:29" x14ac:dyDescent="0.25">
      <c r="H1309" s="72"/>
    </row>
    <row r="1310" spans="8:29" x14ac:dyDescent="0.25">
      <c r="H1310" s="72"/>
    </row>
    <row r="1311" spans="8:29" x14ac:dyDescent="0.25">
      <c r="H1311" s="72"/>
    </row>
    <row r="1312" spans="8:29" x14ac:dyDescent="0.25">
      <c r="H1312" s="72"/>
    </row>
    <row r="1313" spans="8:8" x14ac:dyDescent="0.25">
      <c r="H1313" s="72"/>
    </row>
    <row r="1314" spans="8:8" x14ac:dyDescent="0.25">
      <c r="H1314" s="72"/>
    </row>
    <row r="1315" spans="8:8" x14ac:dyDescent="0.25">
      <c r="H1315" s="72"/>
    </row>
    <row r="1316" spans="8:8" x14ac:dyDescent="0.25">
      <c r="H1316" s="72"/>
    </row>
    <row r="1317" spans="8:8" x14ac:dyDescent="0.25">
      <c r="H1317" s="72"/>
    </row>
    <row r="1318" spans="8:8" x14ac:dyDescent="0.25">
      <c r="H1318" s="72"/>
    </row>
    <row r="1319" spans="8:8" x14ac:dyDescent="0.25">
      <c r="H1319" s="72"/>
    </row>
    <row r="1320" spans="8:8" x14ac:dyDescent="0.25">
      <c r="H1320" s="72"/>
    </row>
    <row r="1321" spans="8:8" x14ac:dyDescent="0.25">
      <c r="H1321" s="72"/>
    </row>
    <row r="1322" spans="8:8" x14ac:dyDescent="0.25">
      <c r="H1322" s="72"/>
    </row>
    <row r="1323" spans="8:8" x14ac:dyDescent="0.25">
      <c r="H1323" s="72"/>
    </row>
    <row r="1324" spans="8:8" x14ac:dyDescent="0.25">
      <c r="H1324" s="72"/>
    </row>
    <row r="1325" spans="8:8" x14ac:dyDescent="0.25">
      <c r="H1325" s="72"/>
    </row>
    <row r="1326" spans="8:8" x14ac:dyDescent="0.25">
      <c r="H1326" s="72"/>
    </row>
    <row r="1327" spans="8:8" x14ac:dyDescent="0.25">
      <c r="H1327" s="72"/>
    </row>
    <row r="1328" spans="8:8" x14ac:dyDescent="0.25">
      <c r="H1328" s="72"/>
    </row>
    <row r="1329" spans="8:8" x14ac:dyDescent="0.25">
      <c r="H1329" s="72"/>
    </row>
    <row r="1330" spans="8:8" x14ac:dyDescent="0.25">
      <c r="H1330" s="72"/>
    </row>
    <row r="1331" spans="8:8" x14ac:dyDescent="0.25">
      <c r="H1331" s="72"/>
    </row>
    <row r="1332" spans="8:8" x14ac:dyDescent="0.25">
      <c r="H1332" s="72"/>
    </row>
    <row r="1333" spans="8:8" x14ac:dyDescent="0.25">
      <c r="H1333" s="72"/>
    </row>
    <row r="1334" spans="8:8" x14ac:dyDescent="0.25">
      <c r="H1334" s="72"/>
    </row>
    <row r="1335" spans="8:8" x14ac:dyDescent="0.25">
      <c r="H1335" s="72"/>
    </row>
    <row r="1336" spans="8:8" x14ac:dyDescent="0.25">
      <c r="H1336" s="72"/>
    </row>
    <row r="1337" spans="8:8" x14ac:dyDescent="0.25">
      <c r="H1337" s="72"/>
    </row>
    <row r="1338" spans="8:8" x14ac:dyDescent="0.25">
      <c r="H1338" s="72"/>
    </row>
    <row r="1339" spans="8:8" x14ac:dyDescent="0.25">
      <c r="H1339" s="72"/>
    </row>
    <row r="1340" spans="8:8" x14ac:dyDescent="0.25">
      <c r="H1340" s="72"/>
    </row>
    <row r="1341" spans="8:8" x14ac:dyDescent="0.25">
      <c r="H1341" s="72"/>
    </row>
    <row r="1342" spans="8:8" x14ac:dyDescent="0.25">
      <c r="H1342" s="72"/>
    </row>
    <row r="1343" spans="8:8" x14ac:dyDescent="0.25">
      <c r="H1343" s="72"/>
    </row>
    <row r="1344" spans="8:8" x14ac:dyDescent="0.25">
      <c r="H1344" s="72"/>
    </row>
    <row r="1345" spans="8:8" x14ac:dyDescent="0.25">
      <c r="H1345" s="72"/>
    </row>
    <row r="1346" spans="8:8" x14ac:dyDescent="0.25">
      <c r="H1346" s="72"/>
    </row>
    <row r="1347" spans="8:8" x14ac:dyDescent="0.25">
      <c r="H1347" s="72"/>
    </row>
    <row r="1348" spans="8:8" x14ac:dyDescent="0.25">
      <c r="H1348" s="72"/>
    </row>
    <row r="1349" spans="8:8" x14ac:dyDescent="0.25">
      <c r="H1349" s="72"/>
    </row>
    <row r="1350" spans="8:8" x14ac:dyDescent="0.25">
      <c r="H1350" s="72"/>
    </row>
    <row r="1351" spans="8:8" x14ac:dyDescent="0.25">
      <c r="H1351" s="72"/>
    </row>
    <row r="1352" spans="8:8" x14ac:dyDescent="0.25">
      <c r="H1352" s="72"/>
    </row>
    <row r="1353" spans="8:8" x14ac:dyDescent="0.25">
      <c r="H1353" s="72"/>
    </row>
    <row r="1354" spans="8:8" x14ac:dyDescent="0.25">
      <c r="H1354" s="72"/>
    </row>
    <row r="1355" spans="8:8" x14ac:dyDescent="0.25">
      <c r="H1355" s="72"/>
    </row>
    <row r="1356" spans="8:8" x14ac:dyDescent="0.25">
      <c r="H1356" s="72"/>
    </row>
    <row r="1357" spans="8:8" x14ac:dyDescent="0.25">
      <c r="H1357" s="72"/>
    </row>
    <row r="1358" spans="8:8" x14ac:dyDescent="0.25">
      <c r="H1358" s="72"/>
    </row>
    <row r="1359" spans="8:8" x14ac:dyDescent="0.25">
      <c r="H1359" s="72"/>
    </row>
    <row r="1360" spans="8:8" x14ac:dyDescent="0.25">
      <c r="H1360" s="72"/>
    </row>
    <row r="1361" spans="8:8" x14ac:dyDescent="0.25">
      <c r="H1361" s="72"/>
    </row>
    <row r="1362" spans="8:8" x14ac:dyDescent="0.25">
      <c r="H1362" s="72"/>
    </row>
    <row r="1363" spans="8:8" x14ac:dyDescent="0.25">
      <c r="H1363" s="72"/>
    </row>
    <row r="1364" spans="8:8" x14ac:dyDescent="0.25">
      <c r="H1364" s="72"/>
    </row>
    <row r="1365" spans="8:8" x14ac:dyDescent="0.25">
      <c r="H1365" s="72"/>
    </row>
    <row r="1366" spans="8:8" x14ac:dyDescent="0.25">
      <c r="H1366" s="72"/>
    </row>
    <row r="1367" spans="8:8" x14ac:dyDescent="0.25">
      <c r="H1367" s="72"/>
    </row>
    <row r="1368" spans="8:8" x14ac:dyDescent="0.25">
      <c r="H1368" s="72"/>
    </row>
    <row r="1369" spans="8:8" x14ac:dyDescent="0.25">
      <c r="H1369" s="72"/>
    </row>
    <row r="1370" spans="8:8" x14ac:dyDescent="0.25">
      <c r="H1370" s="72"/>
    </row>
  </sheetData>
  <autoFilter ref="G5:J1128"/>
  <mergeCells count="13">
    <mergeCell ref="D3:E4"/>
    <mergeCell ref="Y3:Z4"/>
    <mergeCell ref="Q3:R4"/>
    <mergeCell ref="BI2:BU2"/>
    <mergeCell ref="BI3:BK4"/>
    <mergeCell ref="BN3:BP4"/>
    <mergeCell ref="BS3:BU4"/>
    <mergeCell ref="AD3:AG4"/>
    <mergeCell ref="AL3:AO4"/>
    <mergeCell ref="AT3:AW4"/>
    <mergeCell ref="K3:L4"/>
    <mergeCell ref="M3:N4"/>
    <mergeCell ref="U3:V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3</vt:i4>
      </vt:variant>
    </vt:vector>
  </HeadingPairs>
  <TitlesOfParts>
    <vt:vector size="14" baseType="lpstr">
      <vt:lpstr>Introdução</vt:lpstr>
      <vt:lpstr>WACC</vt:lpstr>
      <vt:lpstr>Estrutura de capital</vt:lpstr>
      <vt:lpstr>Re e Rd</vt:lpstr>
      <vt:lpstr>Beta</vt:lpstr>
      <vt:lpstr>Tributos sobre o lucro</vt:lpstr>
      <vt:lpstr>Dados</vt:lpstr>
      <vt:lpstr>Cotações Copasa e Ibovespa</vt:lpstr>
      <vt:lpstr>Cotações Sabesp e Ibovespa</vt:lpstr>
      <vt:lpstr>Outras variáveis</vt:lpstr>
      <vt:lpstr>esclarecimentos à Copasa</vt:lpstr>
      <vt:lpstr>'Re e Rd'!Area_de_impressao</vt:lpstr>
      <vt:lpstr>'Tributos sobre o lucro'!Area_de_impressao</vt:lpstr>
      <vt:lpstr>WACC!Area_de_impressao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Miranda Barbosa (ARSAEMG)</dc:creator>
  <cp:lastModifiedBy>Vanessa Miranda Barbosa (ARSAEMG)</cp:lastModifiedBy>
  <cp:lastPrinted>2017-03-24T13:05:08Z</cp:lastPrinted>
  <dcterms:created xsi:type="dcterms:W3CDTF">2016-11-25T18:30:21Z</dcterms:created>
  <dcterms:modified xsi:type="dcterms:W3CDTF">2017-09-25T17:38:30Z</dcterms:modified>
</cp:coreProperties>
</file>